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activeTab="1"/>
  </bookViews>
  <sheets>
    <sheet name="anexo " sheetId="23" r:id="rId1"/>
    <sheet name="JULHO" sheetId="24" r:id="rId2"/>
  </sheets>
  <definedNames>
    <definedName name="_xlnm._FilterDatabase" localSheetId="1" hidden="1">'JULHO'!$A$1:$H$170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 Rodrigues</author>
  </authors>
  <commentList>
    <comment ref="F40" authorId="0">
      <text>
        <r>
          <rPr>
            <b/>
            <sz val="9"/>
            <rFont val="Segoe UI"/>
            <family val="2"/>
          </rPr>
          <t>Mariana Rodrigues:</t>
        </r>
        <r>
          <rPr>
            <sz val="9"/>
            <rFont val="Segoe UI"/>
            <family val="2"/>
          </rPr>
          <t xml:space="preserve">
4.582,73 conta 67034
2.642,946 conta 4228</t>
        </r>
      </text>
    </comment>
  </commentList>
</comments>
</file>

<file path=xl/comments2.xml><?xml version="1.0" encoding="utf-8"?>
<comments xmlns="http://schemas.openxmlformats.org/spreadsheetml/2006/main">
  <authors>
    <author>Mariana Rodrigues</author>
  </authors>
  <commentList>
    <comment ref="E128" authorId="0">
      <text>
        <r>
          <rPr>
            <b/>
            <sz val="9"/>
            <rFont val="Segoe UI"/>
            <family val="2"/>
          </rPr>
          <t>Mariana Rodrigues:</t>
        </r>
        <r>
          <rPr>
            <sz val="9"/>
            <rFont val="Segoe UI"/>
            <family val="2"/>
          </rPr>
          <t xml:space="preserve">
DEPOSITO 16,32 VALOR COBADO A MAIOR PRODUTO</t>
        </r>
      </text>
    </comment>
  </commentList>
</comments>
</file>

<file path=xl/sharedStrings.xml><?xml version="1.0" encoding="utf-8"?>
<sst xmlns="http://schemas.openxmlformats.org/spreadsheetml/2006/main" count="932" uniqueCount="302">
  <si>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</si>
  <si>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</si>
  <si>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</si>
  <si>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</si>
  <si>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</si>
  <si>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</si>
  <si>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</si>
  <si>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</si>
  <si>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</si>
  <si>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</si>
  <si>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</si>
  <si>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</si>
  <si>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</si>
  <si>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</si>
  <si>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</si>
  <si>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</si>
  <si>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</si>
  <si>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</si>
  <si>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</si>
  <si>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</si>
  <si>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</si>
  <si>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</si>
  <si>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</si>
  <si>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</si>
  <si>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</si>
  <si>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</si>
  <si>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</si>
  <si>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</si>
  <si>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</si>
  <si>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</si>
  <si>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</si>
  <si>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</si>
  <si>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</si>
  <si>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</si>
  <si>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</si>
  <si>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</si>
  <si>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</si>
  <si>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</si>
  <si>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</si>
  <si>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</si>
  <si>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</si>
  <si>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</si>
  <si>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</si>
  <si>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</si>
  <si>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</si>
  <si>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</si>
  <si>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</si>
  <si>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</si>
  <si>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</si>
  <si>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</si>
  <si>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</si>
  <si>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</si>
  <si>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</si>
  <si>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</si>
  <si>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</si>
  <si>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</si>
  <si>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</si>
  <si>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</si>
  <si>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</si>
  <si>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</si>
  <si>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</si>
  <si>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</si>
  <si>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</si>
  <si>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</si>
  <si>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</si>
  <si>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</si>
  <si>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</si>
  <si>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(D) OUTRAS RECEITAS DECORRENTES DA EXECUÇÃO DO AJUSTE (3)</t>
  </si>
  <si>
    <t>NF</t>
  </si>
  <si>
    <t>Especificação</t>
  </si>
  <si>
    <t>VALOR APLICADO</t>
  </si>
  <si>
    <t>Nº. CHEQUE</t>
  </si>
  <si>
    <t>darf</t>
  </si>
  <si>
    <t>Serviço de Diagnóstico por Imagem</t>
  </si>
  <si>
    <t>Serviço de Fisioterapia</t>
  </si>
  <si>
    <t>recibo</t>
  </si>
  <si>
    <t>gps</t>
  </si>
  <si>
    <t>grf</t>
  </si>
  <si>
    <t>Fundo de Garantia por tempo de Serviço</t>
  </si>
  <si>
    <t>Serviço de Oftalmologia</t>
  </si>
  <si>
    <t>Serviço de Otorrinolaringologia</t>
  </si>
  <si>
    <t>Mourão e Buzzato Médicos Associados Ltda</t>
  </si>
  <si>
    <t>Serviço de Urologia</t>
  </si>
  <si>
    <t>Serviços Administrativos</t>
  </si>
  <si>
    <t>Serviço de Cardiologia</t>
  </si>
  <si>
    <t>Serviços de Enfermagem</t>
  </si>
  <si>
    <t xml:space="preserve">Serviços de Laboratório </t>
  </si>
  <si>
    <t>Diagnósticos da América S.A</t>
  </si>
  <si>
    <t>extrato</t>
  </si>
  <si>
    <t>Banco Bradesco S.A</t>
  </si>
  <si>
    <t>Serviços médicos</t>
  </si>
  <si>
    <t>Ticket Serviços S/A</t>
  </si>
  <si>
    <t>Recursos humanos(5)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</si>
  <si>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</si>
  <si>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</si>
  <si>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</si>
  <si>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</si>
  <si>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salário</t>
  </si>
  <si>
    <t>Serviço de Neurologia</t>
  </si>
  <si>
    <t>Vanusa Aparecida Colares Silva</t>
  </si>
  <si>
    <t>alimentação</t>
  </si>
  <si>
    <t>irrf</t>
  </si>
  <si>
    <t>inss</t>
  </si>
  <si>
    <t>fgts</t>
  </si>
  <si>
    <t>medicina</t>
  </si>
  <si>
    <t>FGTS</t>
  </si>
  <si>
    <t>INSS</t>
  </si>
  <si>
    <t>Total enf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</si>
  <si>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</si>
  <si>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</si>
  <si>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</si>
  <si>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</si>
  <si>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</si>
  <si>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</si>
  <si>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</si>
  <si>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Gêneros Alimentícios</t>
  </si>
  <si>
    <t xml:space="preserve"> </t>
  </si>
  <si>
    <t>Serviço de Dermatologia</t>
  </si>
  <si>
    <t>Isabel Cristina Ferreira da Silva</t>
  </si>
  <si>
    <t>Fernanda Z. Oliveira Lagrimante</t>
  </si>
  <si>
    <t>Clinica Médica Lira e Folegatti Ltda</t>
  </si>
  <si>
    <t>Gianneschi  &amp; Nogueira Ltda</t>
  </si>
  <si>
    <t>Moreno Médicos Associados Ltda</t>
  </si>
  <si>
    <t>Serviços adm/fisio/enf/transporte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</si>
  <si>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</si>
  <si>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</si>
  <si>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</si>
  <si>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Serviço de Regulação</t>
  </si>
  <si>
    <t>Davi E F DE Oliveira Serviços Médicos Eireli</t>
  </si>
  <si>
    <t>Reserva p/ Rescisões</t>
  </si>
  <si>
    <t>Cooperativa Odontológica de Jacarei</t>
  </si>
  <si>
    <t>até 13/01/2021</t>
  </si>
  <si>
    <t>Material Médico e Hospitalar</t>
  </si>
  <si>
    <t>Fernanda Gomes de Azevedo Rosa</t>
  </si>
  <si>
    <t>Fernanda</t>
  </si>
  <si>
    <t>Millena Souza da Silva</t>
  </si>
  <si>
    <t>Thalita Guedes de Moraes Lourdes</t>
  </si>
  <si>
    <t>fatura</t>
  </si>
  <si>
    <t>NTOR Clinica Medica Ltda</t>
  </si>
  <si>
    <t>Termo Aditamento nº 03</t>
  </si>
  <si>
    <t>até 13/01/2022</t>
  </si>
  <si>
    <t>Termo Aditamento nº 01</t>
  </si>
  <si>
    <t>05.764.851/0001-24</t>
  </si>
  <si>
    <t>01.611.226/0001-91</t>
  </si>
  <si>
    <t>20.414.807/0001-88</t>
  </si>
  <si>
    <t>31.175.750/0001-28</t>
  </si>
  <si>
    <t>20.611.957/0001-81</t>
  </si>
  <si>
    <t>33.378.243/0001-17</t>
  </si>
  <si>
    <t>47.866.934/0001-74</t>
  </si>
  <si>
    <t>16.893.341/0001-73</t>
  </si>
  <si>
    <t>10.221.686/0001-02</t>
  </si>
  <si>
    <t>Serviço de Fisio/laboratório</t>
  </si>
  <si>
    <t>Transguara Transporte e Locação Ltda Epp</t>
  </si>
  <si>
    <t>02.668.680/0001-41</t>
  </si>
  <si>
    <t>07.149.505/0001-61</t>
  </si>
  <si>
    <t>Saldo reserva p/ rescisão</t>
  </si>
  <si>
    <t>conta 4228-5</t>
  </si>
  <si>
    <t>conta 67034-8</t>
  </si>
  <si>
    <t>61.486.650/0634-28</t>
  </si>
  <si>
    <t>Termo Aditamento nº 04</t>
  </si>
  <si>
    <t>Despesas Financeiras</t>
  </si>
  <si>
    <t>Extrato</t>
  </si>
  <si>
    <t>Saldo conta</t>
  </si>
  <si>
    <t>Kaprinter Comércio Serviço e Locação de Equipamaneto</t>
  </si>
  <si>
    <t>emprestimo</t>
  </si>
  <si>
    <t>Termo Aditivo nº 05</t>
  </si>
  <si>
    <t>(A) SALDO DO EXERCÍCIO ANTERIOR</t>
  </si>
  <si>
    <t>Termo de Aditamento nº</t>
  </si>
  <si>
    <t>Termo de Aditamento nº 07</t>
  </si>
  <si>
    <t>Serviço de Infectologia</t>
  </si>
  <si>
    <t>37.266.019/0001-94</t>
  </si>
  <si>
    <t>Pro Infecto Serviços Médicos Ltda</t>
  </si>
  <si>
    <t>Patricia Cardoso de Morais</t>
  </si>
  <si>
    <t>Vitoria Stefani dos Santos Lopes</t>
  </si>
  <si>
    <t>F.Rodrigues Seg do Trab Me</t>
  </si>
  <si>
    <t>Termo de Aditamento nº 08</t>
  </si>
  <si>
    <t>até 13/01/2023</t>
  </si>
  <si>
    <t>DARF</t>
  </si>
  <si>
    <t>Michele Severino</t>
  </si>
  <si>
    <t>saldo competência dezembro-21 + valor de resrva ref 01 a 13/01</t>
  </si>
  <si>
    <t>saldo total de 01 a 13 de janeiro</t>
  </si>
  <si>
    <t>saldo TA 07 + saldo de 01 a 13 de janeiro/22</t>
  </si>
  <si>
    <t xml:space="preserve">saldo TA 07 +saldo 01 a 13 janeiro + saldo </t>
  </si>
  <si>
    <t>Exame Ecocardiograma</t>
  </si>
  <si>
    <t>Serviço de Pneumologista</t>
  </si>
  <si>
    <t>Madeu e Faraco Serviços Médicos Ltda</t>
  </si>
  <si>
    <t>11.246.809/0001-14</t>
  </si>
  <si>
    <t>Serviço oftalmologia /    auto refrator</t>
  </si>
  <si>
    <t>Michele</t>
  </si>
  <si>
    <t>ISSQN</t>
  </si>
  <si>
    <t>BOLETO</t>
  </si>
  <si>
    <t>Exame Espirometria</t>
  </si>
  <si>
    <t>Termo de Aditamento nº 09</t>
  </si>
  <si>
    <t xml:space="preserve">recurso </t>
  </si>
  <si>
    <t>despesa paga</t>
  </si>
  <si>
    <t>Saldo TA 07 + TA 09 + SALDO 01 A 13 + saldo</t>
  </si>
  <si>
    <t>saldo 01 a 13</t>
  </si>
  <si>
    <t>saldo TA 07</t>
  </si>
  <si>
    <t>SALDO TA 09</t>
  </si>
  <si>
    <t>Noseap Fisioterapia Eireli</t>
  </si>
  <si>
    <t>37.556.641/0001-37</t>
  </si>
  <si>
    <t>Exame Eletroencefalograma</t>
  </si>
  <si>
    <t>Juliana Nascimento dos Santos</t>
  </si>
  <si>
    <t>Ferrari e Pwa Serviços Médicos S/S</t>
  </si>
  <si>
    <t xml:space="preserve">Documento de Arrecadação de Receitas Federais </t>
  </si>
  <si>
    <t>Vicente Antonio Mariano</t>
  </si>
  <si>
    <t>Maksude Cardiologia Diagnóstica e Terapeutica Ltda</t>
  </si>
  <si>
    <t>46.763.138/0001-43</t>
  </si>
  <si>
    <t>Saldo TA 07 + TA 09 devolvido o saldo de 01 a 13</t>
  </si>
  <si>
    <t>513.674.248-87</t>
  </si>
  <si>
    <t>68.295.880/0001-04</t>
  </si>
  <si>
    <t>Locação diversas</t>
  </si>
  <si>
    <t>Termo de Aditamento nº 10</t>
  </si>
  <si>
    <t>15.021.981/0001-20</t>
  </si>
  <si>
    <t>00.531.736/0001-96</t>
  </si>
  <si>
    <t>tarifa 4228</t>
  </si>
  <si>
    <t>pago pela 4228</t>
  </si>
  <si>
    <t>Jhenifer Maria Ribeiro</t>
  </si>
  <si>
    <t>Serviço Higiene</t>
  </si>
  <si>
    <t>Termo de Aditamento nº 11</t>
  </si>
  <si>
    <t>Works Informática Comercial Ltda Epp</t>
  </si>
  <si>
    <t>00.320.065/0001-14</t>
  </si>
  <si>
    <t>EXTRA</t>
  </si>
  <si>
    <t>Via Nova Serviços Ltda</t>
  </si>
  <si>
    <t>01.178.287/0001-07</t>
  </si>
  <si>
    <t>TPG Transporte de Passageiros Ltda</t>
  </si>
  <si>
    <t>até 13/01/2024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</si>
  <si>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</si>
  <si>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Maksud Cardiologia Diagnóstica e Terapeutica Ltda</t>
  </si>
  <si>
    <t>J Dib Clinica Médica Ltda Me</t>
  </si>
  <si>
    <t>22.960.973/0001-05</t>
  </si>
  <si>
    <t>Camila Yukie Goto</t>
  </si>
  <si>
    <t>43.231.645/0001-48</t>
  </si>
  <si>
    <t>Comercial de Alimentos Caetano Ltda</t>
  </si>
  <si>
    <t>10.454.303/0001-38</t>
  </si>
  <si>
    <t>Gêneros Alimentícios (PARCIAL)</t>
  </si>
  <si>
    <t>Comercial de Alimentos AMRM Eireli</t>
  </si>
  <si>
    <t>31.365.558/0001-02</t>
  </si>
  <si>
    <t>Galdino A. Siqueira Filho Padaria Me</t>
  </si>
  <si>
    <t>07.556.205/0001-05</t>
  </si>
  <si>
    <t>Exame Eletroneuromiografia</t>
  </si>
  <si>
    <t>Serviço Endocrinologista</t>
  </si>
  <si>
    <t>Medclin Jacarei S/C Ltda</t>
  </si>
  <si>
    <t>05.322.442/0001-78</t>
  </si>
  <si>
    <t>Outros serviços de terceiros (parcial)</t>
  </si>
  <si>
    <t>Serviço de dermatologista</t>
  </si>
  <si>
    <t>Cipax Medicina Diagnóstica Ltda</t>
  </si>
  <si>
    <t>50.011.949/0001-65</t>
  </si>
  <si>
    <t>DESPESA PAGA extra</t>
  </si>
  <si>
    <t>Saldo extra</t>
  </si>
  <si>
    <t>Recurso extra saldo mês anterior</t>
  </si>
  <si>
    <t>saldo mês</t>
  </si>
  <si>
    <t>Amanda dos Santos</t>
  </si>
  <si>
    <t>serviço diagnóstico por imagem</t>
  </si>
  <si>
    <t>serviço cardiologia</t>
  </si>
  <si>
    <t>serv administrativo/enfermagem/higiene</t>
  </si>
  <si>
    <t>17.257.812/0001-10</t>
  </si>
  <si>
    <t>Vanusa Fani Domingos da Silva</t>
  </si>
  <si>
    <t>devolução tarifa</t>
  </si>
  <si>
    <t>rendimento aplicação</t>
  </si>
  <si>
    <t>Medicamental Hospitalar Ltda</t>
  </si>
  <si>
    <t>Fenix Foods Alimentos Eireli Epp</t>
  </si>
  <si>
    <t>19.043.440/0002-35</t>
  </si>
  <si>
    <t>47.978.428/0001-77</t>
  </si>
  <si>
    <t>Outros Materiais de Consumo (parcial)</t>
  </si>
  <si>
    <t>UltraSom Equipamanetos Médicos Ltda</t>
  </si>
  <si>
    <t>Guararema, 01 de setembro de 2023.</t>
  </si>
  <si>
    <t>Serviço Diagnóstico por Imagem</t>
  </si>
  <si>
    <t>31.378.288/0002-47</t>
  </si>
  <si>
    <t>Dimaster Comércio de Produtos Hospitalares Ltda</t>
  </si>
  <si>
    <t>02.520.829/0001-40</t>
  </si>
  <si>
    <t>Unomed Comércio de Materiais Hospitalares Eireli</t>
  </si>
  <si>
    <t>Nova Mega G Atacadista de Alimentps S.A</t>
  </si>
  <si>
    <t>Marina de Souza Morais Me</t>
  </si>
  <si>
    <t>24.488.952/0001-64</t>
  </si>
  <si>
    <t>Sist de Serv RB Quality Com de Embalagens Ltda</t>
  </si>
  <si>
    <t>08.189.587/0001-30</t>
  </si>
  <si>
    <t>Sales Dsitribuidora Ltda</t>
  </si>
  <si>
    <t>Outros Materiais de Consumo</t>
  </si>
  <si>
    <t>Tanby Comércio Ltda</t>
  </si>
  <si>
    <t>65.069.593/0001-98</t>
  </si>
  <si>
    <t>serviços administrativos</t>
  </si>
  <si>
    <t>Reval Atacado de Papelaria Ltda</t>
  </si>
  <si>
    <t>52.434.156/0001-84</t>
  </si>
  <si>
    <t>Efeito Impressos Eireli</t>
  </si>
  <si>
    <t>28.612.878/0001-05</t>
  </si>
  <si>
    <t>Irmãos Marques Ltda</t>
  </si>
  <si>
    <t>04.556.128/0001-97</t>
  </si>
  <si>
    <t>58038919/ 609355</t>
  </si>
  <si>
    <t>58192991/  765978</t>
  </si>
  <si>
    <t>67.620.377/0051-83</t>
  </si>
  <si>
    <t>Melhor Gas Distribuidora Ltda</t>
  </si>
  <si>
    <t>48.100.176/0002-22</t>
  </si>
  <si>
    <t>TA 08 Saldo</t>
  </si>
  <si>
    <t>A R Ortiz Comércio e Manutenção de Equipamentos</t>
  </si>
  <si>
    <t>24.470.969/0001-94</t>
  </si>
  <si>
    <t>serviços médicos</t>
  </si>
  <si>
    <t>Transf. Bancária nº 6672574 constante do Extrato</t>
  </si>
  <si>
    <t>Minerva S.A</t>
  </si>
  <si>
    <t xml:space="preserve">Gêneros Alimentícios   </t>
  </si>
  <si>
    <t>pago com saldo TA 08</t>
  </si>
  <si>
    <t>RECURSO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</si>
</sst>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_(&quot;R$ &quot;* #,##0.00_);_(&quot;R$ &quot;* \(#,##0.00\);_(&quot;R$ &quot;* &quot;-&quot;??_);_(@_)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9"/>
      <color rgb="FFFF0000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6" fillId="0" borderId="1" xfId="0" applyFont="1" applyBorder="1"/>
    <xf numFmtId="0" fontId="1" fillId="0" borderId="0" xfId="0" applyFont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3" fillId="3" borderId="1" xfId="0" applyFont="1" applyFill="1" applyBorder="1"/>
    <xf numFmtId="0" fontId="0" fillId="3" borderId="1" xfId="0" applyFill="1" applyBorder="1"/>
    <xf numFmtId="1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wrapText="1"/>
    </xf>
    <xf numFmtId="0" fontId="15" fillId="4" borderId="4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6" fillId="4" borderId="1" xfId="0" applyFont="1" applyFill="1" applyBorder="1"/>
    <xf numFmtId="0" fontId="0" fillId="3" borderId="0" xfId="0" applyFill="1"/>
    <xf numFmtId="0" fontId="17" fillId="0" borderId="1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4" fontId="10" fillId="0" borderId="1" xfId="0" applyNumberFormat="1" applyFont="1" applyBorder="1"/>
    <xf numFmtId="0" fontId="0" fillId="0" borderId="0" xfId="0" applyAlignment="1">
      <alignment wrapText="1"/>
    </xf>
    <xf numFmtId="0" fontId="7" fillId="5" borderId="0" xfId="0" applyFont="1" applyFill="1" applyAlignment="1">
      <alignment horizontal="center"/>
    </xf>
    <xf numFmtId="0" fontId="15" fillId="0" borderId="3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4" xfId="0" applyFont="1" applyBorder="1" applyAlignment="1">
      <alignment horizontal="left" wrapText="1"/>
    </xf>
    <xf numFmtId="4" fontId="10" fillId="0" borderId="0" xfId="0" applyNumberFormat="1" applyFont="1"/>
    <xf numFmtId="0" fontId="17" fillId="0" borderId="4" xfId="0" applyFont="1" applyBorder="1" applyAlignment="1">
      <alignment horizontal="left" wrapText="1"/>
    </xf>
    <xf numFmtId="0" fontId="16" fillId="0" borderId="0" xfId="0" applyFont="1"/>
    <xf numFmtId="164" fontId="10" fillId="0" borderId="1" xfId="0" applyNumberFormat="1" applyFont="1" applyBorder="1"/>
    <xf numFmtId="164" fontId="1" fillId="0" borderId="0" xfId="0" applyNumberFormat="1" applyFont="1"/>
    <xf numFmtId="4" fontId="18" fillId="0" borderId="1" xfId="0" applyNumberFormat="1" applyFont="1" applyBorder="1"/>
    <xf numFmtId="0" fontId="19" fillId="0" borderId="0" xfId="0" applyFont="1"/>
    <xf numFmtId="0" fontId="17" fillId="0" borderId="1" xfId="0" applyFont="1" applyBorder="1" applyAlignment="1">
      <alignment horizontal="left" wrapText="1"/>
    </xf>
    <xf numFmtId="164" fontId="0" fillId="0" borderId="0" xfId="20" applyFont="1" applyFill="1" applyBorder="1"/>
    <xf numFmtId="164" fontId="0" fillId="0" borderId="0" xfId="20" applyFont="1" applyFill="1"/>
    <xf numFmtId="0" fontId="20" fillId="0" borderId="0" xfId="0" applyFont="1"/>
    <xf numFmtId="164" fontId="4" fillId="0" borderId="0" xfId="0" applyNumberFormat="1" applyFont="1"/>
    <xf numFmtId="0" fontId="15" fillId="0" borderId="6" xfId="0" applyFont="1" applyBorder="1" applyAlignment="1">
      <alignment horizontal="left"/>
    </xf>
    <xf numFmtId="0" fontId="15" fillId="0" borderId="6" xfId="0" applyFont="1" applyBorder="1" applyAlignment="1">
      <alignment horizontal="left" wrapText="1"/>
    </xf>
    <xf numFmtId="0" fontId="15" fillId="3" borderId="6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left"/>
    </xf>
    <xf numFmtId="0" fontId="21" fillId="0" borderId="1" xfId="0" applyFont="1" applyBorder="1"/>
    <xf numFmtId="0" fontId="22" fillId="6" borderId="1" xfId="0" applyFont="1" applyFill="1" applyBorder="1"/>
    <xf numFmtId="166" fontId="22" fillId="6" borderId="1" xfId="0" applyNumberFormat="1" applyFont="1" applyFill="1" applyBorder="1"/>
    <xf numFmtId="14" fontId="0" fillId="0" borderId="0" xfId="0" applyNumberFormat="1" applyAlignment="1">
      <alignment horizontal="left"/>
    </xf>
    <xf numFmtId="14" fontId="0" fillId="0" borderId="0" xfId="0" applyNumberFormat="1"/>
    <xf numFmtId="164" fontId="20" fillId="0" borderId="0" xfId="0" applyNumberFormat="1" applyFont="1"/>
    <xf numFmtId="0" fontId="21" fillId="0" borderId="0" xfId="0" applyFont="1"/>
    <xf numFmtId="14" fontId="10" fillId="0" borderId="1" xfId="0" applyNumberFormat="1" applyFont="1" applyBorder="1"/>
    <xf numFmtId="164" fontId="10" fillId="0" borderId="1" xfId="20" applyFont="1" applyFill="1" applyBorder="1" applyAlignment="1">
      <alignment horizontal="center"/>
    </xf>
    <xf numFmtId="164" fontId="15" fillId="0" borderId="1" xfId="20" applyFont="1" applyFill="1" applyBorder="1"/>
    <xf numFmtId="0" fontId="8" fillId="0" borderId="7" xfId="0" applyFont="1" applyBorder="1" applyAlignment="1">
      <alignment horizontal="center" wrapText="1"/>
    </xf>
    <xf numFmtId="164" fontId="10" fillId="0" borderId="8" xfId="0" applyNumberFormat="1" applyFont="1" applyBorder="1"/>
    <xf numFmtId="164" fontId="23" fillId="0" borderId="4" xfId="20" applyFont="1" applyFill="1" applyBorder="1"/>
    <xf numFmtId="164" fontId="23" fillId="0" borderId="4" xfId="20" applyFont="1" applyFill="1" applyBorder="1" applyAlignment="1">
      <alignment horizontal="right"/>
    </xf>
    <xf numFmtId="164" fontId="24" fillId="0" borderId="0" xfId="0" applyNumberFormat="1" applyFont="1"/>
    <xf numFmtId="164" fontId="23" fillId="0" borderId="1" xfId="20" applyFont="1" applyFill="1" applyBorder="1"/>
    <xf numFmtId="164" fontId="25" fillId="3" borderId="4" xfId="20" applyFont="1" applyFill="1" applyBorder="1"/>
    <xf numFmtId="164" fontId="25" fillId="4" borderId="4" xfId="20" applyFont="1" applyFill="1" applyBorder="1"/>
    <xf numFmtId="164" fontId="25" fillId="0" borderId="4" xfId="20" applyFont="1" applyFill="1" applyBorder="1" applyAlignment="1">
      <alignment horizontal="right"/>
    </xf>
    <xf numFmtId="164" fontId="25" fillId="3" borderId="4" xfId="20" applyFont="1" applyFill="1" applyBorder="1" applyAlignment="1">
      <alignment horizontal="right"/>
    </xf>
    <xf numFmtId="164" fontId="23" fillId="0" borderId="1" xfId="20" applyFont="1" applyFill="1" applyBorder="1" applyAlignment="1">
      <alignment wrapText="1"/>
    </xf>
    <xf numFmtId="164" fontId="23" fillId="0" borderId="4" xfId="2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26" fillId="2" borderId="1" xfId="0" applyNumberFormat="1" applyFont="1" applyFill="1" applyBorder="1"/>
    <xf numFmtId="164" fontId="16" fillId="7" borderId="1" xfId="20" applyFont="1" applyFill="1" applyBorder="1"/>
    <xf numFmtId="164" fontId="20" fillId="0" borderId="0" xfId="20" applyFont="1" applyFill="1" applyBorder="1"/>
    <xf numFmtId="164" fontId="0" fillId="5" borderId="0" xfId="20" applyFont="1" applyFill="1"/>
    <xf numFmtId="0" fontId="0" fillId="0" borderId="9" xfId="0" applyBorder="1"/>
    <xf numFmtId="164" fontId="27" fillId="3" borderId="4" xfId="20" applyFont="1" applyFill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165" fontId="0" fillId="0" borderId="0" xfId="0" applyNumberFormat="1"/>
    <xf numFmtId="164" fontId="4" fillId="0" borderId="1" xfId="20" applyFont="1" applyFill="1" applyBorder="1"/>
    <xf numFmtId="164" fontId="27" fillId="3" borderId="4" xfId="20" applyFont="1" applyFill="1" applyBorder="1"/>
    <xf numFmtId="164" fontId="0" fillId="0" borderId="1" xfId="0" applyNumberFormat="1" applyBorder="1"/>
    <xf numFmtId="164" fontId="16" fillId="0" borderId="1" xfId="20" applyFont="1" applyFill="1" applyBorder="1"/>
    <xf numFmtId="164" fontId="16" fillId="0" borderId="1" xfId="20" applyFont="1" applyBorder="1"/>
    <xf numFmtId="164" fontId="0" fillId="3" borderId="1" xfId="20" applyFont="1" applyFill="1" applyBorder="1"/>
    <xf numFmtId="164" fontId="0" fillId="3" borderId="2" xfId="20" applyFont="1" applyFill="1" applyBorder="1"/>
    <xf numFmtId="164" fontId="0" fillId="3" borderId="0" xfId="20" applyFont="1" applyFill="1" applyBorder="1"/>
    <xf numFmtId="44" fontId="0" fillId="0" borderId="0" xfId="0" applyNumberFormat="1"/>
    <xf numFmtId="0" fontId="10" fillId="0" borderId="1" xfId="0" applyFont="1" applyBorder="1" applyAlignment="1">
      <alignment horizontal="left"/>
    </xf>
    <xf numFmtId="14" fontId="28" fillId="0" borderId="1" xfId="0" applyNumberFormat="1" applyFont="1" applyBorder="1"/>
    <xf numFmtId="4" fontId="28" fillId="0" borderId="1" xfId="0" applyNumberFormat="1" applyFont="1" applyBorder="1"/>
    <xf numFmtId="164" fontId="28" fillId="0" borderId="1" xfId="20" applyFont="1" applyFill="1" applyBorder="1" applyAlignment="1">
      <alignment horizontal="center"/>
    </xf>
    <xf numFmtId="43" fontId="0" fillId="0" borderId="0" xfId="0" applyNumberFormat="1"/>
    <xf numFmtId="0" fontId="0" fillId="8" borderId="0" xfId="0" applyFill="1"/>
    <xf numFmtId="0" fontId="0" fillId="9" borderId="0" xfId="0" applyFill="1"/>
    <xf numFmtId="164" fontId="0" fillId="0" borderId="2" xfId="20" applyFont="1" applyBorder="1"/>
    <xf numFmtId="164" fontId="31" fillId="0" borderId="0" xfId="0" applyNumberFormat="1" applyFont="1"/>
    <xf numFmtId="44" fontId="1" fillId="0" borderId="0" xfId="0" applyNumberFormat="1" applyFont="1"/>
    <xf numFmtId="14" fontId="4" fillId="0" borderId="0" xfId="0" applyNumberFormat="1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0" applyFont="1" applyFill="1" applyBorder="1" applyAlignment="1">
      <alignment horizontal="center"/>
    </xf>
    <xf numFmtId="164" fontId="10" fillId="0" borderId="1" xfId="20" applyFont="1" applyFill="1" applyBorder="1"/>
    <xf numFmtId="0" fontId="0" fillId="0" borderId="0" xfId="0" applyAlignment="1">
      <alignment horizontal="left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4" xfId="20" applyFont="1" applyFill="1" applyBorder="1" applyAlignment="1">
      <alignment horizontal="center"/>
    </xf>
    <xf numFmtId="164" fontId="4" fillId="0" borderId="3" xfId="2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164" fontId="4" fillId="0" borderId="1" xfId="20" applyFont="1" applyBorder="1" applyAlignment="1">
      <alignment horizontal="center"/>
    </xf>
    <xf numFmtId="164" fontId="4" fillId="0" borderId="1" xfId="2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44" fontId="13" fillId="0" borderId="0" xfId="0" applyNumberFormat="1" applyFont="1" applyAlignment="1">
      <alignment horizontal="center"/>
    </xf>
    <xf numFmtId="0" fontId="13" fillId="0" borderId="0" xfId="0" applyFont="1" applyFill="1" applyBorder="1"/>
    <xf numFmtId="0" fontId="0" fillId="10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3119-56CA-4DAC-AB73-8EC8AD8879DF}">
  <dimension ref="A1:P207"/>
  <sheetViews>
    <sheetView workbookViewId="0" topLeftCell="A27">
      <selection activeCell="F40" sqref="F40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3.00390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22.140625" style="0" customWidth="1"/>
    <col min="9" max="9" width="20.57421875" style="0" customWidth="1"/>
    <col min="10" max="10" width="13.8515625" style="0" customWidth="1"/>
    <col min="11" max="11" width="17.57421875" style="0" customWidth="1"/>
    <col min="12" max="12" width="19.7109375" style="0" customWidth="1"/>
    <col min="13" max="13" width="26.140625" style="0" customWidth="1"/>
    <col min="14" max="14" width="13.00390625" style="0" customWidth="1"/>
    <col min="16" max="16" width="13.57421875" style="0" bestFit="1" customWidth="1"/>
  </cols>
  <sheetData>
    <row r="1" spans="1:6" ht="15">
      <c r="A1" s="145" t="s">
        <v>109</v>
      </c>
      <c r="B1" s="145"/>
      <c r="C1" s="145"/>
      <c r="D1" s="145"/>
      <c r="E1" s="145"/>
      <c r="F1" s="145"/>
    </row>
    <row r="2" spans="1:6" ht="6" customHeight="1">
      <c r="A2" s="96"/>
      <c r="B2" s="96"/>
      <c r="C2" s="96"/>
      <c r="D2" s="96"/>
      <c r="E2" s="96"/>
      <c r="F2" s="96"/>
    </row>
    <row r="3" spans="1:6" ht="16.5" customHeight="1">
      <c r="A3" s="145" t="s">
        <v>110</v>
      </c>
      <c r="B3" s="145"/>
      <c r="C3" s="145"/>
      <c r="D3" s="145"/>
      <c r="E3" s="145"/>
      <c r="F3" s="145"/>
    </row>
    <row r="4" spans="1:6" ht="15">
      <c r="A4" s="145" t="s">
        <v>0</v>
      </c>
      <c r="B4" s="145"/>
      <c r="C4" s="145"/>
      <c r="D4" s="145"/>
      <c r="E4" s="145"/>
      <c r="F4" s="145"/>
    </row>
    <row r="5" spans="1:6" ht="12" customHeight="1">
      <c r="A5" s="96"/>
      <c r="B5" s="96"/>
      <c r="C5" s="96"/>
      <c r="D5" s="96"/>
      <c r="E5" s="96"/>
      <c r="F5" s="96"/>
    </row>
    <row r="6" spans="1:6" ht="15">
      <c r="A6" s="145" t="s">
        <v>54</v>
      </c>
      <c r="B6" s="145"/>
      <c r="C6" s="145"/>
      <c r="D6" s="145"/>
      <c r="E6" s="145"/>
      <c r="F6" s="145"/>
    </row>
    <row r="7" spans="1:6" ht="13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162" t="s">
        <v>66</v>
      </c>
      <c r="C8" s="162"/>
      <c r="D8" s="162"/>
      <c r="E8" s="162"/>
      <c r="F8" s="162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1" t="s">
        <v>58</v>
      </c>
      <c r="B13" s="1" t="s">
        <v>205</v>
      </c>
      <c r="C13" s="1"/>
      <c r="D13" s="1"/>
      <c r="E13" s="1"/>
      <c r="F13" s="1"/>
    </row>
    <row r="14" spans="1:6" ht="15">
      <c r="A14" s="9" t="s">
        <v>3</v>
      </c>
      <c r="B14" s="1" t="s">
        <v>209</v>
      </c>
      <c r="C14" s="1"/>
      <c r="D14" s="1"/>
      <c r="E14" s="1"/>
      <c r="F14" s="1"/>
    </row>
    <row r="15" spans="1:12" ht="24.75" customHeight="1">
      <c r="A15" s="11" t="s">
        <v>61</v>
      </c>
      <c r="B15" s="161" t="s">
        <v>126</v>
      </c>
      <c r="C15" s="161"/>
      <c r="D15" s="161"/>
      <c r="E15" s="161"/>
      <c r="F15" s="161"/>
      <c r="L15" s="64"/>
    </row>
    <row r="16" spans="1:6" ht="15">
      <c r="A16" s="9" t="s">
        <v>4</v>
      </c>
      <c r="B16" s="98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.75" customHeight="1">
      <c r="A18" s="9"/>
      <c r="B18" s="1"/>
      <c r="C18" s="1"/>
      <c r="D18" s="1"/>
      <c r="E18" s="1"/>
      <c r="F18" s="1"/>
    </row>
    <row r="19" spans="1:6" ht="15">
      <c r="A19" s="97" t="s">
        <v>5</v>
      </c>
      <c r="B19" s="97" t="s">
        <v>6</v>
      </c>
      <c r="C19" s="160" t="s">
        <v>7</v>
      </c>
      <c r="D19" s="160"/>
      <c r="E19" s="160" t="s">
        <v>8</v>
      </c>
      <c r="F19" s="160"/>
    </row>
    <row r="20" spans="1:6" ht="15">
      <c r="A20" s="12" t="s">
        <v>125</v>
      </c>
      <c r="B20" s="15">
        <v>43844</v>
      </c>
      <c r="C20" s="134" t="s">
        <v>93</v>
      </c>
      <c r="D20" s="134"/>
      <c r="E20" s="156">
        <v>3710326.08</v>
      </c>
      <c r="F20" s="156"/>
    </row>
    <row r="21" spans="1:6" ht="15">
      <c r="A21" s="2" t="s">
        <v>141</v>
      </c>
      <c r="B21" s="15">
        <v>43915</v>
      </c>
      <c r="C21" s="133" t="s">
        <v>131</v>
      </c>
      <c r="D21" s="134"/>
      <c r="E21" s="156">
        <v>211280</v>
      </c>
      <c r="F21" s="156"/>
    </row>
    <row r="22" spans="1:6" ht="15">
      <c r="A22" s="2" t="s">
        <v>139</v>
      </c>
      <c r="B22" s="15">
        <v>44209</v>
      </c>
      <c r="C22" s="133" t="s">
        <v>140</v>
      </c>
      <c r="D22" s="134"/>
      <c r="E22" s="156">
        <v>3834753.12</v>
      </c>
      <c r="F22" s="156"/>
    </row>
    <row r="23" spans="1:6" ht="15">
      <c r="A23" s="2" t="s">
        <v>159</v>
      </c>
      <c r="B23" s="15">
        <v>44264</v>
      </c>
      <c r="C23" s="133" t="s">
        <v>140</v>
      </c>
      <c r="D23" s="134"/>
      <c r="E23" s="156">
        <v>99900</v>
      </c>
      <c r="F23" s="156"/>
    </row>
    <row r="24" spans="1:11" ht="15">
      <c r="A24" s="2" t="s">
        <v>165</v>
      </c>
      <c r="B24" s="15">
        <v>44349</v>
      </c>
      <c r="C24" s="133" t="s">
        <v>140</v>
      </c>
      <c r="D24" s="134"/>
      <c r="E24" s="156">
        <v>198498.3</v>
      </c>
      <c r="F24" s="156"/>
      <c r="H24" s="14"/>
      <c r="I24" s="14"/>
      <c r="J24" s="14"/>
      <c r="K24" s="14"/>
    </row>
    <row r="25" spans="1:11" ht="15">
      <c r="A25" s="2" t="s">
        <v>167</v>
      </c>
      <c r="B25" s="15">
        <v>44438</v>
      </c>
      <c r="C25" s="133" t="s">
        <v>140</v>
      </c>
      <c r="D25" s="134"/>
      <c r="E25" s="156">
        <v>220000</v>
      </c>
      <c r="F25" s="156"/>
      <c r="H25" s="14"/>
      <c r="I25" s="14"/>
      <c r="J25" s="14"/>
      <c r="K25" s="14"/>
    </row>
    <row r="26" spans="1:11" ht="15">
      <c r="A26" s="2" t="s">
        <v>168</v>
      </c>
      <c r="B26" s="15">
        <v>44473</v>
      </c>
      <c r="C26" s="133" t="s">
        <v>140</v>
      </c>
      <c r="D26" s="134"/>
      <c r="E26" s="156">
        <v>57449.22</v>
      </c>
      <c r="F26" s="156"/>
      <c r="H26" s="14"/>
      <c r="I26" s="14"/>
      <c r="J26" s="14"/>
      <c r="K26" s="14"/>
    </row>
    <row r="27" spans="1:11" ht="15">
      <c r="A27" s="2" t="s">
        <v>175</v>
      </c>
      <c r="B27" s="15">
        <v>44571</v>
      </c>
      <c r="C27" s="133" t="s">
        <v>176</v>
      </c>
      <c r="D27" s="134"/>
      <c r="E27" s="156">
        <v>4244903.64</v>
      </c>
      <c r="F27" s="156"/>
      <c r="H27" s="14"/>
      <c r="I27" s="14"/>
      <c r="J27" s="14"/>
      <c r="K27" s="14"/>
    </row>
    <row r="28" spans="1:11" ht="15">
      <c r="A28" s="2" t="s">
        <v>192</v>
      </c>
      <c r="B28" s="15">
        <v>44649</v>
      </c>
      <c r="C28" s="133" t="s">
        <v>176</v>
      </c>
      <c r="D28" s="134"/>
      <c r="E28" s="157">
        <v>400000</v>
      </c>
      <c r="F28" s="157"/>
      <c r="H28" s="14"/>
      <c r="I28" s="14"/>
      <c r="J28" s="14"/>
      <c r="K28" s="14"/>
    </row>
    <row r="29" spans="1:11" ht="15">
      <c r="A29" s="2" t="s">
        <v>212</v>
      </c>
      <c r="B29" s="15">
        <v>44832</v>
      </c>
      <c r="C29" s="133" t="s">
        <v>176</v>
      </c>
      <c r="D29" s="134"/>
      <c r="E29" s="157">
        <v>100000</v>
      </c>
      <c r="F29" s="157"/>
      <c r="H29" s="14"/>
      <c r="I29" s="14"/>
      <c r="J29" s="14"/>
      <c r="K29" s="14"/>
    </row>
    <row r="30" spans="1:11" ht="15">
      <c r="A30" s="2" t="s">
        <v>219</v>
      </c>
      <c r="B30" s="15">
        <v>44939</v>
      </c>
      <c r="C30" s="133" t="s">
        <v>226</v>
      </c>
      <c r="D30" s="134"/>
      <c r="E30" s="135">
        <v>13077110.36</v>
      </c>
      <c r="F30" s="136"/>
      <c r="H30" s="14"/>
      <c r="I30" s="14"/>
      <c r="J30" s="14"/>
      <c r="K30" s="14"/>
    </row>
    <row r="31" spans="1:11" ht="15">
      <c r="A31" s="1"/>
      <c r="B31" s="127"/>
      <c r="C31" s="128"/>
      <c r="D31" s="129"/>
      <c r="E31" s="130"/>
      <c r="F31" s="130"/>
      <c r="H31" s="14"/>
      <c r="I31" s="14"/>
      <c r="J31" s="14"/>
      <c r="K31" s="14"/>
    </row>
    <row r="32" spans="1:6" ht="15">
      <c r="A32" s="1"/>
      <c r="B32" s="1"/>
      <c r="C32" s="1"/>
      <c r="D32" s="1"/>
      <c r="E32" s="1"/>
      <c r="F32" s="1"/>
    </row>
    <row r="33" spans="1:6" ht="18" customHeight="1">
      <c r="A33" s="158" t="s">
        <v>94</v>
      </c>
      <c r="B33" s="159"/>
      <c r="C33" s="159"/>
      <c r="D33" s="159"/>
      <c r="E33" s="159"/>
      <c r="F33" s="159"/>
    </row>
    <row r="34" spans="1:10" ht="34.5" customHeight="1">
      <c r="A34" s="84" t="s">
        <v>9</v>
      </c>
      <c r="B34" s="84" t="s">
        <v>10</v>
      </c>
      <c r="C34" s="84" t="s">
        <v>11</v>
      </c>
      <c r="D34" s="154" t="s">
        <v>12</v>
      </c>
      <c r="E34" s="155"/>
      <c r="F34" s="84" t="s">
        <v>13</v>
      </c>
      <c r="H34" s="34"/>
      <c r="J34" s="34"/>
    </row>
    <row r="35" spans="1:12" ht="28.5" customHeight="1">
      <c r="A35" s="81">
        <v>45145</v>
      </c>
      <c r="B35" s="52">
        <v>386457.68</v>
      </c>
      <c r="C35" s="81">
        <v>45145</v>
      </c>
      <c r="D35" s="149" t="s">
        <v>297</v>
      </c>
      <c r="E35" s="149"/>
      <c r="F35" s="82">
        <v>386457.68</v>
      </c>
      <c r="H35" s="34"/>
      <c r="J35" s="34"/>
      <c r="L35" s="14"/>
    </row>
    <row r="36" spans="1:10" ht="30" customHeight="1">
      <c r="A36" s="118"/>
      <c r="B36" s="119"/>
      <c r="C36" s="118"/>
      <c r="D36" s="150"/>
      <c r="E36" s="150"/>
      <c r="F36" s="120"/>
      <c r="H36" s="34"/>
      <c r="I36" s="53"/>
      <c r="J36" s="34"/>
    </row>
    <row r="37" spans="1:10" ht="28.5" customHeight="1">
      <c r="A37" s="81"/>
      <c r="B37" s="52"/>
      <c r="C37" s="81"/>
      <c r="D37" s="149"/>
      <c r="E37" s="149"/>
      <c r="F37" s="82"/>
      <c r="J37" s="34"/>
    </row>
    <row r="38" spans="1:6" ht="15">
      <c r="A38" s="151" t="s">
        <v>166</v>
      </c>
      <c r="B38" s="151"/>
      <c r="C38" s="151"/>
      <c r="D38" s="151"/>
      <c r="E38" s="151"/>
      <c r="F38" s="85">
        <v>705040.3</v>
      </c>
    </row>
    <row r="39" spans="1:12" ht="15">
      <c r="A39" s="152" t="s">
        <v>14</v>
      </c>
      <c r="B39" s="152"/>
      <c r="C39" s="152"/>
      <c r="D39" s="152"/>
      <c r="E39" s="152"/>
      <c r="F39" s="61">
        <f>F35+F36+F37</f>
        <v>386457.68</v>
      </c>
      <c r="G39" s="60"/>
      <c r="H39" s="60"/>
      <c r="I39" s="60"/>
      <c r="J39" s="60"/>
      <c r="K39" s="60"/>
      <c r="L39" s="60"/>
    </row>
    <row r="40" spans="1:12" ht="15">
      <c r="A40" s="152" t="s">
        <v>17</v>
      </c>
      <c r="B40" s="152"/>
      <c r="C40" s="152"/>
      <c r="D40" s="152"/>
      <c r="E40" s="152"/>
      <c r="F40" s="131">
        <f>2642.94+4582.73</f>
        <v>7225.67</v>
      </c>
      <c r="G40" s="60"/>
      <c r="H40" s="60"/>
      <c r="I40" s="60"/>
      <c r="J40" s="60"/>
      <c r="K40" s="60"/>
      <c r="L40" s="60"/>
    </row>
    <row r="41" spans="1:8" ht="15">
      <c r="A41" s="152" t="s">
        <v>67</v>
      </c>
      <c r="B41" s="152"/>
      <c r="C41" s="152"/>
      <c r="D41" s="152"/>
      <c r="E41" s="152"/>
      <c r="F41" s="16">
        <v>253</v>
      </c>
      <c r="G41" s="14"/>
      <c r="H41" s="14"/>
    </row>
    <row r="42" spans="1:8" ht="15">
      <c r="A42" s="152" t="s">
        <v>15</v>
      </c>
      <c r="B42" s="152"/>
      <c r="C42" s="152"/>
      <c r="D42" s="152"/>
      <c r="E42" s="152"/>
      <c r="F42" s="17">
        <f>F38+F39+F40+F41</f>
        <v>1098976.65</v>
      </c>
      <c r="G42" s="14"/>
      <c r="H42" s="14"/>
    </row>
    <row r="43" spans="1:7" ht="11.25" customHeight="1">
      <c r="A43" s="153"/>
      <c r="B43" s="153"/>
      <c r="C43" s="153"/>
      <c r="D43" s="153"/>
      <c r="E43" s="153"/>
      <c r="F43" s="18"/>
      <c r="G43" s="14"/>
    </row>
    <row r="44" spans="1:8" ht="15">
      <c r="A44" s="152" t="s">
        <v>111</v>
      </c>
      <c r="B44" s="152"/>
      <c r="C44" s="152"/>
      <c r="D44" s="152"/>
      <c r="E44" s="152"/>
      <c r="F44" s="17">
        <v>0</v>
      </c>
      <c r="H44" s="14"/>
    </row>
    <row r="45" spans="1:7" ht="15">
      <c r="A45" s="152" t="s">
        <v>16</v>
      </c>
      <c r="B45" s="152"/>
      <c r="C45" s="152"/>
      <c r="D45" s="152"/>
      <c r="E45" s="152"/>
      <c r="F45" s="17">
        <f>F42+F44</f>
        <v>1098976.65</v>
      </c>
      <c r="G45" s="14"/>
    </row>
    <row r="46" spans="1:7" ht="10.5" customHeight="1">
      <c r="A46" s="4" t="s">
        <v>18</v>
      </c>
      <c r="B46" s="3"/>
      <c r="C46" s="3"/>
      <c r="G46" s="14"/>
    </row>
    <row r="47" spans="1:3" ht="12" customHeight="1">
      <c r="A47" s="4" t="s">
        <v>19</v>
      </c>
      <c r="B47" s="3"/>
      <c r="C47" s="3"/>
    </row>
    <row r="48" spans="1:6" ht="10.5" customHeight="1">
      <c r="A48" s="4" t="s">
        <v>112</v>
      </c>
      <c r="B48" s="3"/>
      <c r="C48" s="3"/>
      <c r="F48" s="13"/>
    </row>
    <row r="49" spans="1:6" ht="10.5" customHeight="1">
      <c r="A49" s="4"/>
      <c r="B49" s="3"/>
      <c r="C49" s="3"/>
      <c r="F49" s="13"/>
    </row>
    <row r="50" spans="1:6" ht="10.5" customHeight="1">
      <c r="A50" s="4"/>
      <c r="B50" s="3"/>
      <c r="C50" s="3"/>
      <c r="F50" s="13"/>
    </row>
    <row r="51" spans="1:6" ht="15">
      <c r="A51" s="145" t="s">
        <v>109</v>
      </c>
      <c r="B51" s="145"/>
      <c r="C51" s="145"/>
      <c r="D51" s="145"/>
      <c r="E51" s="145"/>
      <c r="F51" s="145"/>
    </row>
    <row r="52" spans="1:6" ht="8.25" customHeight="1">
      <c r="A52" s="96"/>
      <c r="B52" s="96"/>
      <c r="C52" s="96"/>
      <c r="D52" s="96"/>
      <c r="E52" s="96"/>
      <c r="F52" s="96"/>
    </row>
    <row r="53" spans="1:6" ht="15">
      <c r="A53" s="145" t="s">
        <v>110</v>
      </c>
      <c r="B53" s="145"/>
      <c r="C53" s="145"/>
      <c r="D53" s="145"/>
      <c r="E53" s="145"/>
      <c r="F53" s="145"/>
    </row>
    <row r="54" spans="1:6" ht="15">
      <c r="A54" s="145" t="s">
        <v>0</v>
      </c>
      <c r="B54" s="145"/>
      <c r="C54" s="145"/>
      <c r="D54" s="145"/>
      <c r="E54" s="145"/>
      <c r="F54" s="145"/>
    </row>
    <row r="55" spans="1:6" ht="9" customHeight="1">
      <c r="A55" s="96"/>
      <c r="B55" s="96"/>
      <c r="C55" s="96"/>
      <c r="D55" s="96"/>
      <c r="E55" s="96"/>
      <c r="F55" s="96"/>
    </row>
    <row r="56" spans="1:6" ht="15">
      <c r="A56" s="145" t="s">
        <v>54</v>
      </c>
      <c r="B56" s="145"/>
      <c r="C56" s="145"/>
      <c r="D56" s="145"/>
      <c r="E56" s="145"/>
      <c r="F56" s="145"/>
    </row>
    <row r="57" spans="1:6" ht="8.25" customHeight="1">
      <c r="A57" s="96"/>
      <c r="B57" s="96"/>
      <c r="C57" s="96"/>
      <c r="D57" s="96"/>
      <c r="E57" s="96"/>
      <c r="F57" s="96"/>
    </row>
    <row r="58" spans="1:6" ht="38.25" customHeight="1">
      <c r="A58" s="146" t="s">
        <v>227</v>
      </c>
      <c r="B58" s="146"/>
      <c r="C58" s="146"/>
      <c r="D58" s="146"/>
      <c r="E58" s="146"/>
      <c r="F58" s="146"/>
    </row>
    <row r="59" spans="1:6" ht="15">
      <c r="A59" s="5"/>
      <c r="B59" s="5"/>
      <c r="C59" s="5"/>
      <c r="D59" s="5"/>
      <c r="E59" s="5"/>
      <c r="F59" s="5"/>
    </row>
    <row r="60" spans="1:6" ht="21.75" customHeight="1">
      <c r="A60" s="147" t="s">
        <v>96</v>
      </c>
      <c r="B60" s="147"/>
      <c r="C60" s="147"/>
      <c r="D60" s="147"/>
      <c r="E60" s="147"/>
      <c r="F60" s="147"/>
    </row>
    <row r="61" spans="1:6" ht="15">
      <c r="A61" s="148" t="s">
        <v>20</v>
      </c>
      <c r="B61" s="148"/>
      <c r="C61" s="148"/>
      <c r="D61" s="148"/>
      <c r="E61" s="148"/>
      <c r="F61" s="148"/>
    </row>
    <row r="62" spans="1:6" ht="68.25">
      <c r="A62" s="6" t="s">
        <v>21</v>
      </c>
      <c r="B62" s="6" t="s">
        <v>22</v>
      </c>
      <c r="C62" s="6" t="s">
        <v>23</v>
      </c>
      <c r="D62" s="6" t="s">
        <v>24</v>
      </c>
      <c r="E62" s="6" t="s">
        <v>124</v>
      </c>
      <c r="F62" s="6" t="s">
        <v>25</v>
      </c>
    </row>
    <row r="63" spans="1:8" ht="18.75" customHeight="1">
      <c r="A63" s="12" t="s">
        <v>26</v>
      </c>
      <c r="B63" s="52">
        <v>36305.77</v>
      </c>
      <c r="C63" s="52">
        <v>0</v>
      </c>
      <c r="D63" s="52">
        <v>36305.77</v>
      </c>
      <c r="E63" s="52">
        <f>C63+D63</f>
        <v>36305.77</v>
      </c>
      <c r="F63" s="52">
        <v>0</v>
      </c>
      <c r="H63" s="58"/>
    </row>
    <row r="64" spans="1:11" ht="18.75" customHeight="1">
      <c r="A64" s="12" t="s">
        <v>27</v>
      </c>
      <c r="B64" s="52">
        <v>0</v>
      </c>
      <c r="C64" s="52">
        <v>0</v>
      </c>
      <c r="D64" s="52">
        <v>0</v>
      </c>
      <c r="E64" s="52">
        <f aca="true" t="shared" si="0" ref="E64:E78">C64+D64</f>
        <v>0</v>
      </c>
      <c r="F64" s="52">
        <v>0</v>
      </c>
      <c r="H64" s="13"/>
      <c r="I64" s="13"/>
      <c r="J64" s="13"/>
      <c r="K64" s="13"/>
    </row>
    <row r="65" spans="1:6" ht="18.75" customHeight="1">
      <c r="A65" s="12" t="s">
        <v>28</v>
      </c>
      <c r="B65" s="52">
        <v>0</v>
      </c>
      <c r="C65" s="52">
        <v>0</v>
      </c>
      <c r="D65" s="52">
        <v>0</v>
      </c>
      <c r="E65" s="52">
        <f t="shared" si="0"/>
        <v>0</v>
      </c>
      <c r="F65" s="52">
        <v>0</v>
      </c>
    </row>
    <row r="66" spans="1:6" ht="18.75" customHeight="1">
      <c r="A66" s="12" t="s">
        <v>108</v>
      </c>
      <c r="B66" s="52">
        <v>2521.8</v>
      </c>
      <c r="C66" s="52">
        <v>0</v>
      </c>
      <c r="D66" s="52">
        <v>2521.8</v>
      </c>
      <c r="E66" s="52">
        <f t="shared" si="0"/>
        <v>2521.8</v>
      </c>
      <c r="F66" s="52">
        <v>0</v>
      </c>
    </row>
    <row r="67" spans="1:6" ht="18.75" customHeight="1">
      <c r="A67" s="12" t="s">
        <v>29</v>
      </c>
      <c r="B67" s="52">
        <v>6258.25</v>
      </c>
      <c r="C67" s="52">
        <v>0</v>
      </c>
      <c r="D67" s="52">
        <v>6258.25</v>
      </c>
      <c r="E67" s="52">
        <f t="shared" si="0"/>
        <v>6258.25</v>
      </c>
      <c r="F67" s="52">
        <v>0</v>
      </c>
    </row>
    <row r="68" spans="1:6" ht="18.75" customHeight="1">
      <c r="A68" s="19" t="s">
        <v>30</v>
      </c>
      <c r="B68" s="52">
        <v>2073.81</v>
      </c>
      <c r="C68" s="52">
        <v>0</v>
      </c>
      <c r="D68" s="52">
        <v>2073.81</v>
      </c>
      <c r="E68" s="52">
        <f t="shared" si="0"/>
        <v>2073.81</v>
      </c>
      <c r="F68" s="52">
        <v>0</v>
      </c>
    </row>
    <row r="69" spans="1:6" ht="18.75" customHeight="1">
      <c r="A69" s="12" t="s">
        <v>47</v>
      </c>
      <c r="B69" s="52">
        <v>136463.25</v>
      </c>
      <c r="C69" s="52">
        <v>0</v>
      </c>
      <c r="D69" s="52">
        <v>136463.25</v>
      </c>
      <c r="E69" s="52">
        <f t="shared" si="0"/>
        <v>136463.25</v>
      </c>
      <c r="F69" s="52">
        <v>0</v>
      </c>
    </row>
    <row r="70" spans="1:6" ht="18.75" customHeight="1">
      <c r="A70" s="19" t="s">
        <v>31</v>
      </c>
      <c r="B70" s="52">
        <v>247591.74</v>
      </c>
      <c r="C70" s="52">
        <v>0</v>
      </c>
      <c r="D70" s="52">
        <v>247591.74</v>
      </c>
      <c r="E70" s="52">
        <f t="shared" si="0"/>
        <v>247591.74</v>
      </c>
      <c r="F70" s="52">
        <v>0</v>
      </c>
    </row>
    <row r="71" spans="1:11" ht="18.75" customHeight="1">
      <c r="A71" s="12" t="s">
        <v>32</v>
      </c>
      <c r="B71" s="52">
        <v>0</v>
      </c>
      <c r="C71" s="52">
        <v>0</v>
      </c>
      <c r="D71" s="52">
        <v>0</v>
      </c>
      <c r="E71" s="52">
        <f t="shared" si="0"/>
        <v>0</v>
      </c>
      <c r="F71" s="52">
        <v>0</v>
      </c>
      <c r="H71" s="58"/>
      <c r="I71" s="58"/>
      <c r="J71" s="58"/>
      <c r="K71" s="58"/>
    </row>
    <row r="72" spans="1:11" ht="18.75" customHeight="1">
      <c r="A72" s="12" t="s">
        <v>40</v>
      </c>
      <c r="B72" s="52">
        <v>18384</v>
      </c>
      <c r="C72" s="52">
        <v>0</v>
      </c>
      <c r="D72" s="52">
        <v>18384</v>
      </c>
      <c r="E72" s="52">
        <f t="shared" si="0"/>
        <v>18384</v>
      </c>
      <c r="F72" s="52">
        <v>0</v>
      </c>
      <c r="H72" s="58"/>
      <c r="I72" s="58"/>
      <c r="J72" s="58"/>
      <c r="K72" s="58"/>
    </row>
    <row r="73" spans="1:11" ht="18.75" customHeight="1">
      <c r="A73" s="12" t="s">
        <v>39</v>
      </c>
      <c r="B73" s="52">
        <v>0</v>
      </c>
      <c r="C73" s="52">
        <v>0</v>
      </c>
      <c r="D73" s="52">
        <v>0</v>
      </c>
      <c r="E73" s="52">
        <f t="shared" si="0"/>
        <v>0</v>
      </c>
      <c r="F73" s="52">
        <v>0</v>
      </c>
      <c r="H73" s="58"/>
      <c r="I73" s="58"/>
      <c r="J73" s="58"/>
      <c r="K73" s="58"/>
    </row>
    <row r="74" spans="1:9" ht="18.75" customHeight="1">
      <c r="A74" s="12" t="s">
        <v>38</v>
      </c>
      <c r="B74" s="52">
        <v>0</v>
      </c>
      <c r="C74" s="52">
        <v>0</v>
      </c>
      <c r="D74" s="52">
        <v>0</v>
      </c>
      <c r="E74" s="52">
        <f t="shared" si="0"/>
        <v>0</v>
      </c>
      <c r="F74" s="52">
        <v>0</v>
      </c>
      <c r="I74" s="58"/>
    </row>
    <row r="75" spans="1:9" ht="18.75" customHeight="1">
      <c r="A75" s="19" t="s">
        <v>33</v>
      </c>
      <c r="B75" s="52">
        <v>0</v>
      </c>
      <c r="C75" s="52">
        <v>0</v>
      </c>
      <c r="D75" s="52">
        <v>0</v>
      </c>
      <c r="E75" s="52">
        <f t="shared" si="0"/>
        <v>0</v>
      </c>
      <c r="F75" s="52">
        <v>0</v>
      </c>
      <c r="I75" s="58"/>
    </row>
    <row r="76" spans="1:9" ht="18.75" customHeight="1">
      <c r="A76" s="12" t="s">
        <v>34</v>
      </c>
      <c r="B76" s="52">
        <v>0</v>
      </c>
      <c r="C76" s="52">
        <v>0</v>
      </c>
      <c r="D76" s="52">
        <v>0</v>
      </c>
      <c r="E76" s="52">
        <f t="shared" si="0"/>
        <v>0</v>
      </c>
      <c r="F76" s="52">
        <v>0</v>
      </c>
      <c r="I76" s="58"/>
    </row>
    <row r="77" spans="1:9" ht="26.25" customHeight="1">
      <c r="A77" s="19" t="s">
        <v>35</v>
      </c>
      <c r="B77" s="52">
        <f>126.5+126.5</f>
        <v>253</v>
      </c>
      <c r="C77" s="52">
        <v>0</v>
      </c>
      <c r="D77" s="52">
        <f>126.5+126.5</f>
        <v>253</v>
      </c>
      <c r="E77" s="52">
        <f t="shared" si="0"/>
        <v>253</v>
      </c>
      <c r="F77" s="52">
        <v>0</v>
      </c>
      <c r="I77" s="58"/>
    </row>
    <row r="78" spans="1:6" ht="18.75" customHeight="1">
      <c r="A78" s="12" t="s">
        <v>36</v>
      </c>
      <c r="B78" s="52">
        <v>0</v>
      </c>
      <c r="C78" s="52">
        <v>0</v>
      </c>
      <c r="D78" s="52">
        <v>0</v>
      </c>
      <c r="E78" s="52">
        <f t="shared" si="0"/>
        <v>0</v>
      </c>
      <c r="F78" s="52">
        <v>0</v>
      </c>
    </row>
    <row r="79" spans="1:13" ht="24.75" customHeight="1">
      <c r="A79" s="20" t="s">
        <v>37</v>
      </c>
      <c r="B79" s="21">
        <f>SUM(B63:B78)</f>
        <v>449851.62</v>
      </c>
      <c r="C79" s="21">
        <f>SUM(C63:C78)</f>
        <v>0</v>
      </c>
      <c r="D79" s="21">
        <f>SUM(D63:D78)</f>
        <v>449851.62</v>
      </c>
      <c r="E79" s="63">
        <f>C79+D79</f>
        <v>449851.62</v>
      </c>
      <c r="F79" s="21">
        <f>SUM(F63:F78)</f>
        <v>0</v>
      </c>
      <c r="I79" s="58"/>
      <c r="M79" s="13"/>
    </row>
    <row r="80" spans="1:12" ht="15">
      <c r="A80" s="7" t="s">
        <v>41</v>
      </c>
      <c r="L80" s="13"/>
    </row>
    <row r="81" spans="1:6" ht="15">
      <c r="A81" s="8" t="s">
        <v>42</v>
      </c>
      <c r="B81" s="8"/>
      <c r="C81" s="8"/>
      <c r="D81" s="8"/>
      <c r="E81" s="8"/>
      <c r="F81" s="8"/>
    </row>
    <row r="82" spans="1:6" ht="15">
      <c r="A82" s="8" t="s">
        <v>43</v>
      </c>
      <c r="B82" s="8"/>
      <c r="C82" s="8"/>
      <c r="D82" s="8"/>
      <c r="E82" s="8"/>
      <c r="F82" s="8"/>
    </row>
    <row r="83" spans="1:6" ht="15">
      <c r="A83" s="8" t="s">
        <v>44</v>
      </c>
      <c r="B83" s="8"/>
      <c r="C83" s="8"/>
      <c r="D83" s="8"/>
      <c r="E83" s="8"/>
      <c r="F83" s="8"/>
    </row>
    <row r="84" spans="1:6" ht="23.25" customHeight="1">
      <c r="A84" s="143" t="s">
        <v>45</v>
      </c>
      <c r="B84" s="143"/>
      <c r="C84" s="143"/>
      <c r="D84" s="143"/>
      <c r="E84" s="143"/>
      <c r="F84" s="143"/>
    </row>
    <row r="85" spans="1:6" ht="61.5" customHeight="1">
      <c r="A85" s="144" t="s">
        <v>113</v>
      </c>
      <c r="B85" s="144"/>
      <c r="C85" s="144"/>
      <c r="D85" s="144"/>
      <c r="E85" s="144"/>
      <c r="F85" s="144"/>
    </row>
    <row r="86" spans="1:6" ht="15">
      <c r="A86" s="8" t="s">
        <v>46</v>
      </c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7" ht="15">
      <c r="A89" s="145" t="s">
        <v>109</v>
      </c>
      <c r="B89" s="145"/>
      <c r="C89" s="145"/>
      <c r="D89" s="145"/>
      <c r="E89" s="145"/>
      <c r="F89" s="145"/>
      <c r="G89" s="10"/>
    </row>
    <row r="90" spans="1:7" ht="10.5" customHeight="1">
      <c r="A90" s="96"/>
      <c r="B90" s="96"/>
      <c r="C90" s="96"/>
      <c r="D90" s="96"/>
      <c r="E90" s="96"/>
      <c r="F90" s="96"/>
      <c r="G90" s="10"/>
    </row>
    <row r="91" spans="1:7" ht="15">
      <c r="A91" s="145" t="s">
        <v>110</v>
      </c>
      <c r="B91" s="145"/>
      <c r="C91" s="145"/>
      <c r="D91" s="145"/>
      <c r="E91" s="145"/>
      <c r="F91" s="145"/>
      <c r="G91" s="10"/>
    </row>
    <row r="92" spans="1:7" ht="15">
      <c r="A92" s="145" t="s">
        <v>0</v>
      </c>
      <c r="B92" s="145"/>
      <c r="C92" s="145"/>
      <c r="D92" s="145"/>
      <c r="E92" s="145"/>
      <c r="F92" s="145"/>
      <c r="G92" s="10"/>
    </row>
    <row r="93" spans="1:7" ht="10.5" customHeight="1">
      <c r="A93" s="96"/>
      <c r="B93" s="96"/>
      <c r="C93" s="96"/>
      <c r="D93" s="96"/>
      <c r="E93" s="96"/>
      <c r="F93" s="96"/>
      <c r="G93" s="10"/>
    </row>
    <row r="94" spans="1:7" ht="15">
      <c r="A94" s="145" t="s">
        <v>54</v>
      </c>
      <c r="B94" s="145"/>
      <c r="C94" s="145"/>
      <c r="D94" s="145"/>
      <c r="E94" s="145"/>
      <c r="F94" s="145"/>
      <c r="G94" s="10"/>
    </row>
    <row r="97" spans="1:12" ht="24.75" customHeight="1">
      <c r="A97" s="137" t="s">
        <v>48</v>
      </c>
      <c r="B97" s="138"/>
      <c r="C97" s="138"/>
      <c r="D97" s="138"/>
      <c r="E97" s="138"/>
      <c r="F97" s="139"/>
      <c r="L97" s="66"/>
    </row>
    <row r="98" spans="1:13" ht="24.75" customHeight="1">
      <c r="A98" s="140" t="s">
        <v>49</v>
      </c>
      <c r="B98" s="141"/>
      <c r="C98" s="141"/>
      <c r="D98" s="141"/>
      <c r="E98" s="142"/>
      <c r="F98" s="17">
        <f>'anexo '!F45</f>
        <v>1098976.65</v>
      </c>
      <c r="H98" s="74" t="s">
        <v>155</v>
      </c>
      <c r="I98" s="101">
        <f>169453.67+2729.27</f>
        <v>172182.94</v>
      </c>
      <c r="J98" s="36" t="s">
        <v>156</v>
      </c>
      <c r="K98" t="s">
        <v>179</v>
      </c>
      <c r="L98" s="14"/>
      <c r="M98" s="80"/>
    </row>
    <row r="99" spans="1:13" ht="24.75" customHeight="1">
      <c r="A99" s="140" t="s">
        <v>50</v>
      </c>
      <c r="B99" s="141"/>
      <c r="C99" s="141"/>
      <c r="D99" s="141"/>
      <c r="E99" s="142"/>
      <c r="F99" s="16">
        <f>'anexo '!C79+'anexo '!D79</f>
        <v>449851.62</v>
      </c>
      <c r="H99" s="74" t="s">
        <v>162</v>
      </c>
      <c r="I99" s="101">
        <f>4637.4+1647.32</f>
        <v>6284.719999999999</v>
      </c>
      <c r="J99" s="36" t="s">
        <v>157</v>
      </c>
      <c r="K99" s="102" t="s">
        <v>181</v>
      </c>
      <c r="L99" s="14"/>
      <c r="M99" s="80"/>
    </row>
    <row r="100" spans="1:13" ht="24.75" customHeight="1">
      <c r="A100" s="140" t="s">
        <v>51</v>
      </c>
      <c r="B100" s="141"/>
      <c r="C100" s="141"/>
      <c r="D100" s="141"/>
      <c r="E100" s="142"/>
      <c r="F100" s="16">
        <f>'anexo '!F42-(F99-'anexo '!F44)</f>
        <v>649125.0299999999</v>
      </c>
      <c r="H100" s="75"/>
      <c r="I100" s="76">
        <f>I98+I99</f>
        <v>178467.66</v>
      </c>
      <c r="J100" t="s">
        <v>180</v>
      </c>
      <c r="K100" s="14"/>
      <c r="L100" s="67"/>
      <c r="M100" s="80"/>
    </row>
    <row r="101" spans="1:12" ht="24.75" customHeight="1">
      <c r="A101" s="140" t="s">
        <v>52</v>
      </c>
      <c r="B101" s="141"/>
      <c r="C101" s="141"/>
      <c r="D101" s="141"/>
      <c r="E101" s="142"/>
      <c r="F101" s="108">
        <v>0</v>
      </c>
      <c r="K101" s="66"/>
      <c r="L101" s="14"/>
    </row>
    <row r="102" spans="1:16" ht="24.75" customHeight="1">
      <c r="A102" s="140" t="s">
        <v>95</v>
      </c>
      <c r="B102" s="141"/>
      <c r="C102" s="141"/>
      <c r="D102" s="141"/>
      <c r="E102" s="142"/>
      <c r="F102" s="16">
        <f>F100-F101</f>
        <v>649125.0299999999</v>
      </c>
      <c r="H102" s="74" t="s">
        <v>155</v>
      </c>
      <c r="I102" s="101">
        <v>173438.53</v>
      </c>
      <c r="J102" s="36" t="s">
        <v>156</v>
      </c>
      <c r="K102" s="14"/>
      <c r="L102" s="67"/>
      <c r="M102" s="77"/>
      <c r="P102" s="14"/>
    </row>
    <row r="103" spans="8:13" ht="20.25" customHeight="1">
      <c r="H103" s="74" t="s">
        <v>162</v>
      </c>
      <c r="I103" s="101">
        <f>4637.4+1647.32+311166.31</f>
        <v>317451.02999999997</v>
      </c>
      <c r="J103" s="36" t="s">
        <v>157</v>
      </c>
      <c r="K103" s="79" t="s">
        <v>182</v>
      </c>
      <c r="L103" s="67"/>
      <c r="M103" s="77"/>
    </row>
    <row r="104" spans="1:13" ht="15">
      <c r="A104" s="132" t="s">
        <v>114</v>
      </c>
      <c r="B104" s="132"/>
      <c r="C104" s="132"/>
      <c r="D104" s="132"/>
      <c r="E104" s="132"/>
      <c r="F104" s="132"/>
      <c r="H104" s="75"/>
      <c r="I104" s="76">
        <f>I102+I103</f>
        <v>490889.55999999994</v>
      </c>
      <c r="L104" s="14"/>
      <c r="M104" s="77"/>
    </row>
    <row r="105" spans="1:11" ht="15" customHeight="1">
      <c r="A105" s="132"/>
      <c r="B105" s="132"/>
      <c r="C105" s="132"/>
      <c r="D105" s="132"/>
      <c r="E105" s="132"/>
      <c r="F105" s="132"/>
      <c r="G105" s="53"/>
      <c r="H105" s="14"/>
      <c r="I105" s="34"/>
      <c r="J105" s="34"/>
      <c r="K105" s="34"/>
    </row>
    <row r="106" spans="1:13" ht="15">
      <c r="A106" s="132"/>
      <c r="B106" s="132"/>
      <c r="C106" s="132"/>
      <c r="D106" s="132"/>
      <c r="E106" s="132"/>
      <c r="F106" s="132"/>
      <c r="G106" s="53"/>
      <c r="H106" s="74" t="s">
        <v>155</v>
      </c>
      <c r="I106" s="101">
        <v>173175.03</v>
      </c>
      <c r="J106" s="36" t="s">
        <v>156</v>
      </c>
      <c r="K106" s="34"/>
      <c r="L106" s="14"/>
      <c r="M106" s="77"/>
    </row>
    <row r="107" spans="7:13" ht="15">
      <c r="G107" s="14"/>
      <c r="H107" s="74" t="s">
        <v>162</v>
      </c>
      <c r="I107" s="101">
        <v>301503.19</v>
      </c>
      <c r="J107" s="36" t="s">
        <v>157</v>
      </c>
      <c r="K107" s="34"/>
      <c r="L107" s="14"/>
      <c r="M107" s="77"/>
    </row>
    <row r="108" spans="1:12" ht="15">
      <c r="A108" t="s">
        <v>266</v>
      </c>
      <c r="G108" s="14"/>
      <c r="H108" s="75"/>
      <c r="I108" s="76">
        <f>I106+I107</f>
        <v>474678.22</v>
      </c>
      <c r="K108" s="34"/>
      <c r="L108" s="14"/>
    </row>
    <row r="109" spans="6:11" ht="15">
      <c r="F109" s="68"/>
      <c r="G109" s="14"/>
      <c r="J109" s="34"/>
      <c r="K109" s="34"/>
    </row>
    <row r="110" spans="7:12" ht="15">
      <c r="G110" s="14"/>
      <c r="H110" s="74" t="s">
        <v>155</v>
      </c>
      <c r="I110" s="101">
        <v>172942.74</v>
      </c>
      <c r="J110" s="36" t="s">
        <v>156</v>
      </c>
      <c r="K110" s="34"/>
      <c r="L110" s="14"/>
    </row>
    <row r="111" spans="1:11" ht="15">
      <c r="A111" s="104"/>
      <c r="G111" s="14"/>
      <c r="H111" s="74" t="s">
        <v>162</v>
      </c>
      <c r="I111" s="101">
        <v>307675.69</v>
      </c>
      <c r="J111" s="36" t="s">
        <v>157</v>
      </c>
      <c r="K111" s="34" t="s">
        <v>195</v>
      </c>
    </row>
    <row r="112" spans="1:11" ht="15">
      <c r="A112" s="10" t="s">
        <v>205</v>
      </c>
      <c r="F112" s="14"/>
      <c r="G112" s="14"/>
      <c r="H112" s="75"/>
      <c r="I112" s="76">
        <f>I110+I111</f>
        <v>480618.43</v>
      </c>
      <c r="K112" s="34"/>
    </row>
    <row r="113" spans="1:13" ht="15">
      <c r="A113" s="10" t="s">
        <v>53</v>
      </c>
      <c r="I113" s="34"/>
      <c r="J113" s="34"/>
      <c r="K113" s="34"/>
      <c r="L113" s="66"/>
      <c r="M113" s="66"/>
    </row>
    <row r="114" spans="9:13" ht="15">
      <c r="I114" s="103">
        <v>4637.4</v>
      </c>
      <c r="J114" s="103" t="s">
        <v>197</v>
      </c>
      <c r="K114" s="34"/>
      <c r="L114" s="14"/>
      <c r="M114" s="66"/>
    </row>
    <row r="115" spans="9:13" ht="15">
      <c r="I115" s="103">
        <v>1647.32</v>
      </c>
      <c r="J115" s="103" t="s">
        <v>196</v>
      </c>
      <c r="K115" s="34"/>
      <c r="L115" s="14"/>
      <c r="M115" s="14"/>
    </row>
    <row r="116" spans="9:12" ht="15">
      <c r="I116" s="103">
        <v>11687.51</v>
      </c>
      <c r="J116" s="103" t="s">
        <v>198</v>
      </c>
      <c r="K116" s="34"/>
      <c r="L116" s="66"/>
    </row>
    <row r="117" spans="9:12" ht="15">
      <c r="I117" s="34"/>
      <c r="J117" s="34"/>
      <c r="K117" s="34"/>
      <c r="L117" s="66"/>
    </row>
    <row r="118" spans="8:12" ht="15">
      <c r="H118" s="74" t="s">
        <v>155</v>
      </c>
      <c r="I118" s="101">
        <v>181495.22</v>
      </c>
      <c r="J118" s="36" t="s">
        <v>156</v>
      </c>
      <c r="K118" s="34"/>
      <c r="L118" s="66"/>
    </row>
    <row r="119" spans="8:13" ht="15">
      <c r="H119" s="74" t="s">
        <v>162</v>
      </c>
      <c r="I119" s="101">
        <v>365548.82</v>
      </c>
      <c r="J119" s="36" t="s">
        <v>157</v>
      </c>
      <c r="K119" s="34" t="s">
        <v>195</v>
      </c>
      <c r="L119" s="14"/>
      <c r="M119" s="14"/>
    </row>
    <row r="120" spans="8:11" ht="15">
      <c r="H120" s="75"/>
      <c r="I120" s="76">
        <f>I118+I119</f>
        <v>547044.04</v>
      </c>
      <c r="K120" s="34"/>
    </row>
    <row r="121" spans="9:14" ht="15">
      <c r="I121" s="34"/>
      <c r="J121" s="34"/>
      <c r="K121" s="34"/>
      <c r="M121" s="67"/>
      <c r="N121" s="78"/>
    </row>
    <row r="122" spans="8:13" ht="15">
      <c r="H122" s="74" t="s">
        <v>155</v>
      </c>
      <c r="I122" s="101">
        <v>182757.51</v>
      </c>
      <c r="J122" s="36" t="s">
        <v>156</v>
      </c>
      <c r="K122" s="34"/>
      <c r="M122" s="67"/>
    </row>
    <row r="123" spans="8:13" ht="15">
      <c r="H123" s="74" t="s">
        <v>162</v>
      </c>
      <c r="I123" s="101">
        <v>366356.54</v>
      </c>
      <c r="J123" s="36" t="s">
        <v>157</v>
      </c>
      <c r="K123" s="34" t="s">
        <v>195</v>
      </c>
      <c r="M123" s="67"/>
    </row>
    <row r="124" spans="8:13" ht="15">
      <c r="H124" s="75"/>
      <c r="I124" s="76">
        <f>I122+I123</f>
        <v>549114.05</v>
      </c>
      <c r="K124" s="34"/>
      <c r="M124" s="67"/>
    </row>
    <row r="125" spans="9:13" ht="15">
      <c r="I125" s="34"/>
      <c r="J125" s="34"/>
      <c r="K125" s="34"/>
      <c r="M125" s="14"/>
    </row>
    <row r="126" spans="8:12" ht="15">
      <c r="H126" s="74" t="s">
        <v>155</v>
      </c>
      <c r="I126" s="101">
        <v>191350.58</v>
      </c>
      <c r="J126" s="36" t="s">
        <v>156</v>
      </c>
      <c r="K126" s="34"/>
      <c r="L126" s="67"/>
    </row>
    <row r="127" spans="8:12" ht="15">
      <c r="H127" s="74" t="s">
        <v>162</v>
      </c>
      <c r="I127" s="101">
        <v>15929.4</v>
      </c>
      <c r="J127" s="36" t="s">
        <v>157</v>
      </c>
      <c r="K127" s="34" t="s">
        <v>208</v>
      </c>
      <c r="L127" s="67"/>
    </row>
    <row r="128" spans="8:12" ht="15">
      <c r="H128" s="75"/>
      <c r="I128" s="76">
        <f>I126+I127</f>
        <v>207279.97999999998</v>
      </c>
      <c r="K128" s="34"/>
      <c r="L128" s="67"/>
    </row>
    <row r="129" spans="10:12" ht="15">
      <c r="J129" s="34"/>
      <c r="L129" s="67"/>
    </row>
    <row r="130" spans="9:12" ht="15">
      <c r="I130" s="107"/>
      <c r="J130" s="34"/>
      <c r="L130" s="67"/>
    </row>
    <row r="131" spans="8:12" ht="15">
      <c r="H131" s="74" t="s">
        <v>155</v>
      </c>
      <c r="I131" s="101">
        <v>200044.25</v>
      </c>
      <c r="J131" s="36" t="s">
        <v>156</v>
      </c>
      <c r="L131" s="67"/>
    </row>
    <row r="132" spans="8:12" ht="15">
      <c r="H132" s="74" t="s">
        <v>162</v>
      </c>
      <c r="I132" s="101">
        <v>29201.94</v>
      </c>
      <c r="J132" s="36" t="s">
        <v>157</v>
      </c>
      <c r="L132" s="67"/>
    </row>
    <row r="133" spans="8:12" ht="15">
      <c r="H133" s="75"/>
      <c r="I133" s="76">
        <f>I131+I132</f>
        <v>229246.19</v>
      </c>
      <c r="L133" s="67"/>
    </row>
    <row r="134" spans="8:12" ht="15">
      <c r="H134" s="34"/>
      <c r="J134" s="34"/>
      <c r="L134" s="67"/>
    </row>
    <row r="135" spans="8:12" ht="15">
      <c r="H135" s="74" t="s">
        <v>155</v>
      </c>
      <c r="I135" s="101">
        <v>208620.94</v>
      </c>
      <c r="J135" s="36" t="s">
        <v>156</v>
      </c>
      <c r="L135" s="14"/>
    </row>
    <row r="136" spans="8:12" ht="15">
      <c r="H136" s="74" t="s">
        <v>162</v>
      </c>
      <c r="I136" s="101">
        <v>60171.36</v>
      </c>
      <c r="J136" s="36" t="s">
        <v>157</v>
      </c>
      <c r="L136" s="79"/>
    </row>
    <row r="137" spans="8:13" ht="15">
      <c r="H137" s="75"/>
      <c r="I137" s="76">
        <f>I135+I136</f>
        <v>268792.3</v>
      </c>
      <c r="K137" s="14"/>
      <c r="L137" s="14"/>
      <c r="M137" s="14"/>
    </row>
    <row r="138" spans="8:13" ht="15">
      <c r="H138" s="34"/>
      <c r="J138" s="34"/>
      <c r="M138" s="14"/>
    </row>
    <row r="139" spans="8:12" ht="15">
      <c r="H139" s="74" t="s">
        <v>155</v>
      </c>
      <c r="I139" s="101">
        <v>217201.23</v>
      </c>
      <c r="J139" s="36" t="s">
        <v>156</v>
      </c>
      <c r="K139" s="14"/>
      <c r="L139" s="14"/>
    </row>
    <row r="140" spans="8:12" ht="15">
      <c r="H140" s="74" t="s">
        <v>162</v>
      </c>
      <c r="I140" s="101">
        <v>107086.57</v>
      </c>
      <c r="J140" s="36" t="s">
        <v>157</v>
      </c>
      <c r="K140" s="14"/>
      <c r="L140" s="67"/>
    </row>
    <row r="141" spans="8:12" ht="15">
      <c r="H141" s="75"/>
      <c r="I141" s="76">
        <f>I139+I140</f>
        <v>324287.80000000005</v>
      </c>
      <c r="L141" s="67"/>
    </row>
    <row r="142" spans="8:12" ht="15">
      <c r="H142" s="34"/>
      <c r="L142" s="67"/>
    </row>
    <row r="143" spans="8:10" ht="15">
      <c r="H143" s="74" t="s">
        <v>155</v>
      </c>
      <c r="I143" s="101">
        <v>218848.97</v>
      </c>
      <c r="J143" s="36" t="s">
        <v>156</v>
      </c>
    </row>
    <row r="144" spans="8:12" ht="15">
      <c r="H144" s="74" t="s">
        <v>162</v>
      </c>
      <c r="I144" s="101">
        <v>136536.84</v>
      </c>
      <c r="J144" s="36" t="s">
        <v>157</v>
      </c>
      <c r="L144" s="67"/>
    </row>
    <row r="145" spans="8:12" ht="15">
      <c r="H145" s="75"/>
      <c r="I145" s="76">
        <f>I143+I144</f>
        <v>355385.81</v>
      </c>
      <c r="L145" s="67"/>
    </row>
    <row r="146" ht="15">
      <c r="L146" s="67"/>
    </row>
    <row r="147" spans="8:10" ht="15">
      <c r="H147" s="74" t="s">
        <v>155</v>
      </c>
      <c r="I147" s="101">
        <v>227846.24</v>
      </c>
      <c r="J147" s="36" t="s">
        <v>156</v>
      </c>
    </row>
    <row r="148" spans="8:12" ht="15">
      <c r="H148" s="74" t="s">
        <v>162</v>
      </c>
      <c r="I148" s="101">
        <v>105558.94</v>
      </c>
      <c r="J148" s="36" t="s">
        <v>157</v>
      </c>
      <c r="L148" s="14"/>
    </row>
    <row r="149" spans="8:12" ht="15">
      <c r="H149" s="75"/>
      <c r="I149" s="76">
        <f>I147+I148</f>
        <v>333405.18</v>
      </c>
      <c r="L149" s="14"/>
    </row>
    <row r="150" ht="15">
      <c r="L150" s="14"/>
    </row>
    <row r="151" spans="8:10" ht="15">
      <c r="H151" s="74" t="s">
        <v>155</v>
      </c>
      <c r="I151" s="101">
        <v>223287.43</v>
      </c>
      <c r="J151" s="36" t="s">
        <v>156</v>
      </c>
    </row>
    <row r="152" spans="8:10" ht="15">
      <c r="H152" s="74" t="s">
        <v>162</v>
      </c>
      <c r="I152" s="101">
        <v>82177.86</v>
      </c>
      <c r="J152" s="36" t="s">
        <v>157</v>
      </c>
    </row>
    <row r="153" spans="8:9" ht="15">
      <c r="H153" s="75"/>
      <c r="I153" s="76">
        <f>I151+I152</f>
        <v>305465.29</v>
      </c>
    </row>
    <row r="155" ht="15">
      <c r="I155" s="107"/>
    </row>
    <row r="157" spans="8:10" ht="15">
      <c r="H157" s="74" t="s">
        <v>155</v>
      </c>
      <c r="I157" s="101">
        <v>234461.73</v>
      </c>
      <c r="J157" s="36" t="s">
        <v>156</v>
      </c>
    </row>
    <row r="158" spans="8:10" ht="15">
      <c r="H158" s="74" t="s">
        <v>162</v>
      </c>
      <c r="I158" s="101">
        <v>428243.71</v>
      </c>
      <c r="J158" s="36" t="s">
        <v>157</v>
      </c>
    </row>
    <row r="159" spans="8:9" ht="15">
      <c r="H159" s="75"/>
      <c r="I159" s="76">
        <f>I157+I158</f>
        <v>662705.4400000001</v>
      </c>
    </row>
    <row r="161" spans="8:10" ht="15">
      <c r="H161" s="74" t="s">
        <v>155</v>
      </c>
      <c r="I161" s="101">
        <v>246119.96</v>
      </c>
      <c r="J161" s="36" t="s">
        <v>156</v>
      </c>
    </row>
    <row r="162" spans="8:10" ht="15">
      <c r="H162" s="74" t="s">
        <v>162</v>
      </c>
      <c r="I162" s="101">
        <v>448135.86</v>
      </c>
      <c r="J162" s="36" t="s">
        <v>157</v>
      </c>
    </row>
    <row r="163" spans="8:9" ht="15">
      <c r="H163" s="75"/>
      <c r="I163" s="76">
        <f>I161+I162</f>
        <v>694255.82</v>
      </c>
    </row>
    <row r="165" spans="8:10" ht="15">
      <c r="H165" s="74" t="s">
        <v>155</v>
      </c>
      <c r="I165" s="101">
        <v>257301.87</v>
      </c>
      <c r="J165" s="36" t="s">
        <v>156</v>
      </c>
    </row>
    <row r="166" spans="8:10" ht="15">
      <c r="H166" s="74" t="s">
        <v>162</v>
      </c>
      <c r="I166" s="101">
        <v>432412.94</v>
      </c>
      <c r="J166" s="36" t="s">
        <v>157</v>
      </c>
    </row>
    <row r="167" spans="8:9" ht="15">
      <c r="H167" s="75"/>
      <c r="I167" s="76">
        <f>I165+I166</f>
        <v>689714.81</v>
      </c>
    </row>
    <row r="168" ht="15">
      <c r="I168" s="107"/>
    </row>
    <row r="169" spans="8:10" ht="15">
      <c r="H169" s="74" t="s">
        <v>155</v>
      </c>
      <c r="I169" s="101">
        <v>266978.85</v>
      </c>
      <c r="J169" s="36" t="s">
        <v>156</v>
      </c>
    </row>
    <row r="170" spans="8:10" ht="15">
      <c r="H170" s="74" t="s">
        <v>162</v>
      </c>
      <c r="I170" s="101">
        <v>428416.96</v>
      </c>
      <c r="J170" s="36" t="s">
        <v>157</v>
      </c>
    </row>
    <row r="171" spans="8:9" ht="15">
      <c r="H171" s="75"/>
      <c r="I171" s="76">
        <f>I169+I170</f>
        <v>695395.81</v>
      </c>
    </row>
    <row r="172" ht="15">
      <c r="I172" s="107"/>
    </row>
    <row r="173" spans="8:11" ht="15">
      <c r="H173" s="74" t="s">
        <v>155</v>
      </c>
      <c r="I173" s="101">
        <v>278930</v>
      </c>
      <c r="J173" s="36" t="s">
        <v>156</v>
      </c>
      <c r="K173" s="78">
        <v>45110</v>
      </c>
    </row>
    <row r="174" spans="8:11" ht="15">
      <c r="H174" s="74" t="s">
        <v>162</v>
      </c>
      <c r="I174" s="101">
        <v>412022.22</v>
      </c>
      <c r="J174" s="36" t="s">
        <v>157</v>
      </c>
      <c r="K174" s="78">
        <v>45110</v>
      </c>
    </row>
    <row r="175" spans="8:9" ht="15">
      <c r="H175" s="75"/>
      <c r="I175" s="76">
        <f>I173+I174</f>
        <v>690952.22</v>
      </c>
    </row>
    <row r="176" ht="15">
      <c r="I176" s="107"/>
    </row>
    <row r="177" spans="8:11" ht="15">
      <c r="H177" s="74" t="s">
        <v>155</v>
      </c>
      <c r="I177" s="101">
        <v>290961.02</v>
      </c>
      <c r="J177" s="36" t="s">
        <v>156</v>
      </c>
      <c r="K177" s="78">
        <v>45139</v>
      </c>
    </row>
    <row r="178" spans="8:11" ht="15">
      <c r="H178" s="74" t="s">
        <v>162</v>
      </c>
      <c r="I178" s="101">
        <v>414079.28</v>
      </c>
      <c r="J178" s="36" t="s">
        <v>157</v>
      </c>
      <c r="K178" s="78">
        <v>45139</v>
      </c>
    </row>
    <row r="179" spans="8:9" ht="15">
      <c r="H179" s="75"/>
      <c r="I179" s="76">
        <f>I177+I178</f>
        <v>705040.3</v>
      </c>
    </row>
    <row r="180" ht="15">
      <c r="I180" s="107"/>
    </row>
    <row r="181" spans="8:11" ht="15">
      <c r="H181" s="74" t="s">
        <v>155</v>
      </c>
      <c r="I181" s="101">
        <v>303357.32</v>
      </c>
      <c r="J181" s="36" t="s">
        <v>156</v>
      </c>
      <c r="K181" s="78">
        <v>45170</v>
      </c>
    </row>
    <row r="182" spans="8:11" ht="15">
      <c r="H182" s="74" t="s">
        <v>162</v>
      </c>
      <c r="I182" s="101">
        <v>345767.71</v>
      </c>
      <c r="J182" s="36" t="s">
        <v>157</v>
      </c>
      <c r="K182" s="78">
        <v>45170</v>
      </c>
    </row>
    <row r="183" spans="8:9" ht="15">
      <c r="H183" s="75"/>
      <c r="I183" s="76">
        <f>I181+I182</f>
        <v>649125.03</v>
      </c>
    </row>
    <row r="184" ht="15">
      <c r="I184" s="107"/>
    </row>
    <row r="185" ht="15">
      <c r="I185" s="107"/>
    </row>
    <row r="186" spans="7:9" ht="15">
      <c r="G186" s="34"/>
      <c r="I186" s="121">
        <f>I183-F102</f>
        <v>0</v>
      </c>
    </row>
    <row r="187" spans="7:9" ht="15">
      <c r="G187" s="34"/>
      <c r="I187" s="107"/>
    </row>
    <row r="188" ht="15">
      <c r="I188" s="121"/>
    </row>
    <row r="190" ht="15">
      <c r="G190" s="116"/>
    </row>
    <row r="191" ht="15">
      <c r="I191" s="34"/>
    </row>
    <row r="192" ht="15">
      <c r="I192" s="34"/>
    </row>
    <row r="193" ht="15">
      <c r="I193" s="34"/>
    </row>
    <row r="194" ht="15">
      <c r="I194" s="34"/>
    </row>
    <row r="195" ht="15">
      <c r="I195" s="34"/>
    </row>
    <row r="196" ht="15">
      <c r="I196" s="34"/>
    </row>
    <row r="198" spans="8:9" ht="15">
      <c r="H198" s="34"/>
      <c r="I198" s="14"/>
    </row>
    <row r="199" spans="8:9" ht="15">
      <c r="H199" s="34"/>
      <c r="I199" s="14"/>
    </row>
    <row r="200" spans="8:9" ht="15">
      <c r="H200" s="34"/>
      <c r="I200" s="14"/>
    </row>
    <row r="201" ht="15">
      <c r="H201" s="14"/>
    </row>
    <row r="202" ht="15">
      <c r="I202" s="14"/>
    </row>
    <row r="204" spans="9:10" ht="15">
      <c r="I204" s="79"/>
      <c r="J204" s="68"/>
    </row>
    <row r="207" spans="8:9" ht="15">
      <c r="H207" s="14"/>
      <c r="I207" s="14"/>
    </row>
  </sheetData>
  <mergeCells count="63">
    <mergeCell ref="B15:F15"/>
    <mergeCell ref="A1:F1"/>
    <mergeCell ref="A3:F3"/>
    <mergeCell ref="A4:F4"/>
    <mergeCell ref="A6:F6"/>
    <mergeCell ref="B8:F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D34:E3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A33:F33"/>
    <mergeCell ref="A51:F51"/>
    <mergeCell ref="D35:E35"/>
    <mergeCell ref="D36:E36"/>
    <mergeCell ref="D37:E37"/>
    <mergeCell ref="A38:E38"/>
    <mergeCell ref="A39:E39"/>
    <mergeCell ref="A40:E40"/>
    <mergeCell ref="A41:E41"/>
    <mergeCell ref="A42:E42"/>
    <mergeCell ref="A43:E43"/>
    <mergeCell ref="A44:E44"/>
    <mergeCell ref="A45:E45"/>
    <mergeCell ref="A54:F54"/>
    <mergeCell ref="A56:F56"/>
    <mergeCell ref="A58:F58"/>
    <mergeCell ref="A60:F60"/>
    <mergeCell ref="A61:F61"/>
    <mergeCell ref="A104:F106"/>
    <mergeCell ref="C30:D30"/>
    <mergeCell ref="E30:F30"/>
    <mergeCell ref="A97:F97"/>
    <mergeCell ref="A98:E98"/>
    <mergeCell ref="A99:E99"/>
    <mergeCell ref="A100:E100"/>
    <mergeCell ref="A101:E101"/>
    <mergeCell ref="A102:E102"/>
    <mergeCell ref="A84:F84"/>
    <mergeCell ref="A85:F85"/>
    <mergeCell ref="A89:F89"/>
    <mergeCell ref="A91:F91"/>
    <mergeCell ref="A92:F92"/>
    <mergeCell ref="A94:F94"/>
    <mergeCell ref="A53:F53"/>
  </mergeCells>
  <printOptions/>
  <pageMargins left="0.511811024" right="0.511811024" top="0.787401575" bottom="0.787401575" header="0.31496062" footer="0.31496062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0AC9-D5D6-4FCD-BF20-15F2EF7737D5}">
  <dimension ref="A1:P212"/>
  <sheetViews>
    <sheetView tabSelected="1" zoomScale="120" zoomScaleNormal="120" zoomScaleSheetLayoutView="100" workbookViewId="0" topLeftCell="A160">
      <selection activeCell="E183" sqref="E183"/>
    </sheetView>
  </sheetViews>
  <sheetFormatPr defaultColWidth="9.140625" defaultRowHeight="15"/>
  <cols>
    <col min="1" max="1" width="21.57421875" style="0" customWidth="1"/>
    <col min="2" max="2" width="7.57421875" style="0" customWidth="1"/>
    <col min="3" max="3" width="32.8515625" style="0" customWidth="1"/>
    <col min="4" max="4" width="15.140625" style="0" customWidth="1"/>
    <col min="5" max="5" width="15.57421875" style="38" customWidth="1"/>
    <col min="6" max="6" width="8.140625" style="0" customWidth="1"/>
    <col min="7" max="7" width="17.8515625" style="0" customWidth="1"/>
    <col min="8" max="8" width="14.421875" style="0" customWidth="1"/>
    <col min="9" max="9" width="16.00390625" style="0" customWidth="1"/>
    <col min="10" max="10" width="15.00390625" style="0" customWidth="1"/>
    <col min="11" max="11" width="13.8515625" style="0" customWidth="1"/>
    <col min="12" max="13" width="12.57421875" style="0" customWidth="1"/>
    <col min="14" max="14" width="13.8515625" style="0" customWidth="1"/>
    <col min="15" max="15" width="14.00390625" style="0" customWidth="1"/>
    <col min="16" max="16" width="11.8515625" style="0" customWidth="1"/>
    <col min="256" max="256" width="25.8515625" style="0" customWidth="1"/>
    <col min="257" max="257" width="11.8515625" style="0" customWidth="1"/>
    <col min="258" max="258" width="32.421875" style="0" customWidth="1"/>
    <col min="259" max="259" width="13.57421875" style="0" customWidth="1"/>
    <col min="260" max="260" width="12.7109375" style="0" customWidth="1"/>
    <col min="261" max="261" width="7.28125" style="0" customWidth="1"/>
    <col min="262" max="262" width="23.57421875" style="0" customWidth="1"/>
    <col min="263" max="263" width="26.00390625" style="0" customWidth="1"/>
    <col min="512" max="512" width="25.8515625" style="0" customWidth="1"/>
    <col min="513" max="513" width="11.8515625" style="0" customWidth="1"/>
    <col min="514" max="514" width="32.421875" style="0" customWidth="1"/>
    <col min="515" max="515" width="13.57421875" style="0" customWidth="1"/>
    <col min="516" max="516" width="12.7109375" style="0" customWidth="1"/>
    <col min="517" max="517" width="7.28125" style="0" customWidth="1"/>
    <col min="518" max="518" width="23.57421875" style="0" customWidth="1"/>
    <col min="519" max="519" width="26.00390625" style="0" customWidth="1"/>
    <col min="768" max="768" width="25.8515625" style="0" customWidth="1"/>
    <col min="769" max="769" width="11.8515625" style="0" customWidth="1"/>
    <col min="770" max="770" width="32.421875" style="0" customWidth="1"/>
    <col min="771" max="771" width="13.57421875" style="0" customWidth="1"/>
    <col min="772" max="772" width="12.7109375" style="0" customWidth="1"/>
    <col min="773" max="773" width="7.28125" style="0" customWidth="1"/>
    <col min="774" max="774" width="23.57421875" style="0" customWidth="1"/>
    <col min="775" max="775" width="26.00390625" style="0" customWidth="1"/>
    <col min="1024" max="1024" width="25.8515625" style="0" customWidth="1"/>
    <col min="1025" max="1025" width="11.8515625" style="0" customWidth="1"/>
    <col min="1026" max="1026" width="32.421875" style="0" customWidth="1"/>
    <col min="1027" max="1027" width="13.57421875" style="0" customWidth="1"/>
    <col min="1028" max="1028" width="12.7109375" style="0" customWidth="1"/>
    <col min="1029" max="1029" width="7.28125" style="0" customWidth="1"/>
    <col min="1030" max="1030" width="23.57421875" style="0" customWidth="1"/>
    <col min="1031" max="1031" width="26.00390625" style="0" customWidth="1"/>
    <col min="1280" max="1280" width="25.8515625" style="0" customWidth="1"/>
    <col min="1281" max="1281" width="11.8515625" style="0" customWidth="1"/>
    <col min="1282" max="1282" width="32.421875" style="0" customWidth="1"/>
    <col min="1283" max="1283" width="13.57421875" style="0" customWidth="1"/>
    <col min="1284" max="1284" width="12.7109375" style="0" customWidth="1"/>
    <col min="1285" max="1285" width="7.28125" style="0" customWidth="1"/>
    <col min="1286" max="1286" width="23.57421875" style="0" customWidth="1"/>
    <col min="1287" max="1287" width="26.00390625" style="0" customWidth="1"/>
    <col min="1536" max="1536" width="25.8515625" style="0" customWidth="1"/>
    <col min="1537" max="1537" width="11.8515625" style="0" customWidth="1"/>
    <col min="1538" max="1538" width="32.421875" style="0" customWidth="1"/>
    <col min="1539" max="1539" width="13.57421875" style="0" customWidth="1"/>
    <col min="1540" max="1540" width="12.7109375" style="0" customWidth="1"/>
    <col min="1541" max="1541" width="7.28125" style="0" customWidth="1"/>
    <col min="1542" max="1542" width="23.57421875" style="0" customWidth="1"/>
    <col min="1543" max="1543" width="26.00390625" style="0" customWidth="1"/>
    <col min="1792" max="1792" width="25.8515625" style="0" customWidth="1"/>
    <col min="1793" max="1793" width="11.8515625" style="0" customWidth="1"/>
    <col min="1794" max="1794" width="32.421875" style="0" customWidth="1"/>
    <col min="1795" max="1795" width="13.57421875" style="0" customWidth="1"/>
    <col min="1796" max="1796" width="12.7109375" style="0" customWidth="1"/>
    <col min="1797" max="1797" width="7.28125" style="0" customWidth="1"/>
    <col min="1798" max="1798" width="23.57421875" style="0" customWidth="1"/>
    <col min="1799" max="1799" width="26.00390625" style="0" customWidth="1"/>
    <col min="2048" max="2048" width="25.8515625" style="0" customWidth="1"/>
    <col min="2049" max="2049" width="11.8515625" style="0" customWidth="1"/>
    <col min="2050" max="2050" width="32.421875" style="0" customWidth="1"/>
    <col min="2051" max="2051" width="13.57421875" style="0" customWidth="1"/>
    <col min="2052" max="2052" width="12.7109375" style="0" customWidth="1"/>
    <col min="2053" max="2053" width="7.28125" style="0" customWidth="1"/>
    <col min="2054" max="2054" width="23.57421875" style="0" customWidth="1"/>
    <col min="2055" max="2055" width="26.00390625" style="0" customWidth="1"/>
    <col min="2304" max="2304" width="25.8515625" style="0" customWidth="1"/>
    <col min="2305" max="2305" width="11.8515625" style="0" customWidth="1"/>
    <col min="2306" max="2306" width="32.421875" style="0" customWidth="1"/>
    <col min="2307" max="2307" width="13.57421875" style="0" customWidth="1"/>
    <col min="2308" max="2308" width="12.7109375" style="0" customWidth="1"/>
    <col min="2309" max="2309" width="7.28125" style="0" customWidth="1"/>
    <col min="2310" max="2310" width="23.57421875" style="0" customWidth="1"/>
    <col min="2311" max="2311" width="26.00390625" style="0" customWidth="1"/>
    <col min="2560" max="2560" width="25.8515625" style="0" customWidth="1"/>
    <col min="2561" max="2561" width="11.8515625" style="0" customWidth="1"/>
    <col min="2562" max="2562" width="32.421875" style="0" customWidth="1"/>
    <col min="2563" max="2563" width="13.57421875" style="0" customWidth="1"/>
    <col min="2564" max="2564" width="12.7109375" style="0" customWidth="1"/>
    <col min="2565" max="2565" width="7.28125" style="0" customWidth="1"/>
    <col min="2566" max="2566" width="23.57421875" style="0" customWidth="1"/>
    <col min="2567" max="2567" width="26.00390625" style="0" customWidth="1"/>
    <col min="2816" max="2816" width="25.8515625" style="0" customWidth="1"/>
    <col min="2817" max="2817" width="11.8515625" style="0" customWidth="1"/>
    <col min="2818" max="2818" width="32.421875" style="0" customWidth="1"/>
    <col min="2819" max="2819" width="13.57421875" style="0" customWidth="1"/>
    <col min="2820" max="2820" width="12.7109375" style="0" customWidth="1"/>
    <col min="2821" max="2821" width="7.28125" style="0" customWidth="1"/>
    <col min="2822" max="2822" width="23.57421875" style="0" customWidth="1"/>
    <col min="2823" max="2823" width="26.00390625" style="0" customWidth="1"/>
    <col min="3072" max="3072" width="25.8515625" style="0" customWidth="1"/>
    <col min="3073" max="3073" width="11.8515625" style="0" customWidth="1"/>
    <col min="3074" max="3074" width="32.421875" style="0" customWidth="1"/>
    <col min="3075" max="3075" width="13.57421875" style="0" customWidth="1"/>
    <col min="3076" max="3076" width="12.7109375" style="0" customWidth="1"/>
    <col min="3077" max="3077" width="7.28125" style="0" customWidth="1"/>
    <col min="3078" max="3078" width="23.57421875" style="0" customWidth="1"/>
    <col min="3079" max="3079" width="26.00390625" style="0" customWidth="1"/>
    <col min="3328" max="3328" width="25.8515625" style="0" customWidth="1"/>
    <col min="3329" max="3329" width="11.8515625" style="0" customWidth="1"/>
    <col min="3330" max="3330" width="32.421875" style="0" customWidth="1"/>
    <col min="3331" max="3331" width="13.57421875" style="0" customWidth="1"/>
    <col min="3332" max="3332" width="12.7109375" style="0" customWidth="1"/>
    <col min="3333" max="3333" width="7.28125" style="0" customWidth="1"/>
    <col min="3334" max="3334" width="23.57421875" style="0" customWidth="1"/>
    <col min="3335" max="3335" width="26.00390625" style="0" customWidth="1"/>
    <col min="3584" max="3584" width="25.8515625" style="0" customWidth="1"/>
    <col min="3585" max="3585" width="11.8515625" style="0" customWidth="1"/>
    <col min="3586" max="3586" width="32.421875" style="0" customWidth="1"/>
    <col min="3587" max="3587" width="13.57421875" style="0" customWidth="1"/>
    <col min="3588" max="3588" width="12.7109375" style="0" customWidth="1"/>
    <col min="3589" max="3589" width="7.28125" style="0" customWidth="1"/>
    <col min="3590" max="3590" width="23.57421875" style="0" customWidth="1"/>
    <col min="3591" max="3591" width="26.00390625" style="0" customWidth="1"/>
    <col min="3840" max="3840" width="25.8515625" style="0" customWidth="1"/>
    <col min="3841" max="3841" width="11.8515625" style="0" customWidth="1"/>
    <col min="3842" max="3842" width="32.421875" style="0" customWidth="1"/>
    <col min="3843" max="3843" width="13.57421875" style="0" customWidth="1"/>
    <col min="3844" max="3844" width="12.7109375" style="0" customWidth="1"/>
    <col min="3845" max="3845" width="7.28125" style="0" customWidth="1"/>
    <col min="3846" max="3846" width="23.57421875" style="0" customWidth="1"/>
    <col min="3847" max="3847" width="26.00390625" style="0" customWidth="1"/>
    <col min="4096" max="4096" width="25.8515625" style="0" customWidth="1"/>
    <col min="4097" max="4097" width="11.8515625" style="0" customWidth="1"/>
    <col min="4098" max="4098" width="32.421875" style="0" customWidth="1"/>
    <col min="4099" max="4099" width="13.57421875" style="0" customWidth="1"/>
    <col min="4100" max="4100" width="12.7109375" style="0" customWidth="1"/>
    <col min="4101" max="4101" width="7.28125" style="0" customWidth="1"/>
    <col min="4102" max="4102" width="23.57421875" style="0" customWidth="1"/>
    <col min="4103" max="4103" width="26.00390625" style="0" customWidth="1"/>
    <col min="4352" max="4352" width="25.8515625" style="0" customWidth="1"/>
    <col min="4353" max="4353" width="11.8515625" style="0" customWidth="1"/>
    <col min="4354" max="4354" width="32.421875" style="0" customWidth="1"/>
    <col min="4355" max="4355" width="13.57421875" style="0" customWidth="1"/>
    <col min="4356" max="4356" width="12.7109375" style="0" customWidth="1"/>
    <col min="4357" max="4357" width="7.28125" style="0" customWidth="1"/>
    <col min="4358" max="4358" width="23.57421875" style="0" customWidth="1"/>
    <col min="4359" max="4359" width="26.00390625" style="0" customWidth="1"/>
    <col min="4608" max="4608" width="25.8515625" style="0" customWidth="1"/>
    <col min="4609" max="4609" width="11.8515625" style="0" customWidth="1"/>
    <col min="4610" max="4610" width="32.421875" style="0" customWidth="1"/>
    <col min="4611" max="4611" width="13.57421875" style="0" customWidth="1"/>
    <col min="4612" max="4612" width="12.7109375" style="0" customWidth="1"/>
    <col min="4613" max="4613" width="7.28125" style="0" customWidth="1"/>
    <col min="4614" max="4614" width="23.57421875" style="0" customWidth="1"/>
    <col min="4615" max="4615" width="26.00390625" style="0" customWidth="1"/>
    <col min="4864" max="4864" width="25.8515625" style="0" customWidth="1"/>
    <col min="4865" max="4865" width="11.8515625" style="0" customWidth="1"/>
    <col min="4866" max="4866" width="32.421875" style="0" customWidth="1"/>
    <col min="4867" max="4867" width="13.57421875" style="0" customWidth="1"/>
    <col min="4868" max="4868" width="12.7109375" style="0" customWidth="1"/>
    <col min="4869" max="4869" width="7.28125" style="0" customWidth="1"/>
    <col min="4870" max="4870" width="23.57421875" style="0" customWidth="1"/>
    <col min="4871" max="4871" width="26.00390625" style="0" customWidth="1"/>
    <col min="5120" max="5120" width="25.8515625" style="0" customWidth="1"/>
    <col min="5121" max="5121" width="11.8515625" style="0" customWidth="1"/>
    <col min="5122" max="5122" width="32.421875" style="0" customWidth="1"/>
    <col min="5123" max="5123" width="13.57421875" style="0" customWidth="1"/>
    <col min="5124" max="5124" width="12.7109375" style="0" customWidth="1"/>
    <col min="5125" max="5125" width="7.28125" style="0" customWidth="1"/>
    <col min="5126" max="5126" width="23.57421875" style="0" customWidth="1"/>
    <col min="5127" max="5127" width="26.00390625" style="0" customWidth="1"/>
    <col min="5376" max="5376" width="25.8515625" style="0" customWidth="1"/>
    <col min="5377" max="5377" width="11.8515625" style="0" customWidth="1"/>
    <col min="5378" max="5378" width="32.421875" style="0" customWidth="1"/>
    <col min="5379" max="5379" width="13.57421875" style="0" customWidth="1"/>
    <col min="5380" max="5380" width="12.7109375" style="0" customWidth="1"/>
    <col min="5381" max="5381" width="7.28125" style="0" customWidth="1"/>
    <col min="5382" max="5382" width="23.57421875" style="0" customWidth="1"/>
    <col min="5383" max="5383" width="26.00390625" style="0" customWidth="1"/>
    <col min="5632" max="5632" width="25.8515625" style="0" customWidth="1"/>
    <col min="5633" max="5633" width="11.8515625" style="0" customWidth="1"/>
    <col min="5634" max="5634" width="32.421875" style="0" customWidth="1"/>
    <col min="5635" max="5635" width="13.57421875" style="0" customWidth="1"/>
    <col min="5636" max="5636" width="12.7109375" style="0" customWidth="1"/>
    <col min="5637" max="5637" width="7.28125" style="0" customWidth="1"/>
    <col min="5638" max="5638" width="23.57421875" style="0" customWidth="1"/>
    <col min="5639" max="5639" width="26.00390625" style="0" customWidth="1"/>
    <col min="5888" max="5888" width="25.8515625" style="0" customWidth="1"/>
    <col min="5889" max="5889" width="11.8515625" style="0" customWidth="1"/>
    <col min="5890" max="5890" width="32.421875" style="0" customWidth="1"/>
    <col min="5891" max="5891" width="13.57421875" style="0" customWidth="1"/>
    <col min="5892" max="5892" width="12.7109375" style="0" customWidth="1"/>
    <col min="5893" max="5893" width="7.28125" style="0" customWidth="1"/>
    <col min="5894" max="5894" width="23.57421875" style="0" customWidth="1"/>
    <col min="5895" max="5895" width="26.00390625" style="0" customWidth="1"/>
    <col min="6144" max="6144" width="25.8515625" style="0" customWidth="1"/>
    <col min="6145" max="6145" width="11.8515625" style="0" customWidth="1"/>
    <col min="6146" max="6146" width="32.421875" style="0" customWidth="1"/>
    <col min="6147" max="6147" width="13.57421875" style="0" customWidth="1"/>
    <col min="6148" max="6148" width="12.7109375" style="0" customWidth="1"/>
    <col min="6149" max="6149" width="7.28125" style="0" customWidth="1"/>
    <col min="6150" max="6150" width="23.57421875" style="0" customWidth="1"/>
    <col min="6151" max="6151" width="26.00390625" style="0" customWidth="1"/>
    <col min="6400" max="6400" width="25.8515625" style="0" customWidth="1"/>
    <col min="6401" max="6401" width="11.8515625" style="0" customWidth="1"/>
    <col min="6402" max="6402" width="32.421875" style="0" customWidth="1"/>
    <col min="6403" max="6403" width="13.57421875" style="0" customWidth="1"/>
    <col min="6404" max="6404" width="12.7109375" style="0" customWidth="1"/>
    <col min="6405" max="6405" width="7.28125" style="0" customWidth="1"/>
    <col min="6406" max="6406" width="23.57421875" style="0" customWidth="1"/>
    <col min="6407" max="6407" width="26.00390625" style="0" customWidth="1"/>
    <col min="6656" max="6656" width="25.8515625" style="0" customWidth="1"/>
    <col min="6657" max="6657" width="11.8515625" style="0" customWidth="1"/>
    <col min="6658" max="6658" width="32.421875" style="0" customWidth="1"/>
    <col min="6659" max="6659" width="13.57421875" style="0" customWidth="1"/>
    <col min="6660" max="6660" width="12.7109375" style="0" customWidth="1"/>
    <col min="6661" max="6661" width="7.28125" style="0" customWidth="1"/>
    <col min="6662" max="6662" width="23.57421875" style="0" customWidth="1"/>
    <col min="6663" max="6663" width="26.00390625" style="0" customWidth="1"/>
    <col min="6912" max="6912" width="25.8515625" style="0" customWidth="1"/>
    <col min="6913" max="6913" width="11.8515625" style="0" customWidth="1"/>
    <col min="6914" max="6914" width="32.421875" style="0" customWidth="1"/>
    <col min="6915" max="6915" width="13.57421875" style="0" customWidth="1"/>
    <col min="6916" max="6916" width="12.7109375" style="0" customWidth="1"/>
    <col min="6917" max="6917" width="7.28125" style="0" customWidth="1"/>
    <col min="6918" max="6918" width="23.57421875" style="0" customWidth="1"/>
    <col min="6919" max="6919" width="26.00390625" style="0" customWidth="1"/>
    <col min="7168" max="7168" width="25.8515625" style="0" customWidth="1"/>
    <col min="7169" max="7169" width="11.8515625" style="0" customWidth="1"/>
    <col min="7170" max="7170" width="32.421875" style="0" customWidth="1"/>
    <col min="7171" max="7171" width="13.57421875" style="0" customWidth="1"/>
    <col min="7172" max="7172" width="12.7109375" style="0" customWidth="1"/>
    <col min="7173" max="7173" width="7.28125" style="0" customWidth="1"/>
    <col min="7174" max="7174" width="23.57421875" style="0" customWidth="1"/>
    <col min="7175" max="7175" width="26.00390625" style="0" customWidth="1"/>
    <col min="7424" max="7424" width="25.8515625" style="0" customWidth="1"/>
    <col min="7425" max="7425" width="11.8515625" style="0" customWidth="1"/>
    <col min="7426" max="7426" width="32.421875" style="0" customWidth="1"/>
    <col min="7427" max="7427" width="13.57421875" style="0" customWidth="1"/>
    <col min="7428" max="7428" width="12.7109375" style="0" customWidth="1"/>
    <col min="7429" max="7429" width="7.28125" style="0" customWidth="1"/>
    <col min="7430" max="7430" width="23.57421875" style="0" customWidth="1"/>
    <col min="7431" max="7431" width="26.00390625" style="0" customWidth="1"/>
    <col min="7680" max="7680" width="25.8515625" style="0" customWidth="1"/>
    <col min="7681" max="7681" width="11.8515625" style="0" customWidth="1"/>
    <col min="7682" max="7682" width="32.421875" style="0" customWidth="1"/>
    <col min="7683" max="7683" width="13.57421875" style="0" customWidth="1"/>
    <col min="7684" max="7684" width="12.7109375" style="0" customWidth="1"/>
    <col min="7685" max="7685" width="7.28125" style="0" customWidth="1"/>
    <col min="7686" max="7686" width="23.57421875" style="0" customWidth="1"/>
    <col min="7687" max="7687" width="26.00390625" style="0" customWidth="1"/>
    <col min="7936" max="7936" width="25.8515625" style="0" customWidth="1"/>
    <col min="7937" max="7937" width="11.8515625" style="0" customWidth="1"/>
    <col min="7938" max="7938" width="32.421875" style="0" customWidth="1"/>
    <col min="7939" max="7939" width="13.57421875" style="0" customWidth="1"/>
    <col min="7940" max="7940" width="12.7109375" style="0" customWidth="1"/>
    <col min="7941" max="7941" width="7.28125" style="0" customWidth="1"/>
    <col min="7942" max="7942" width="23.57421875" style="0" customWidth="1"/>
    <col min="7943" max="7943" width="26.00390625" style="0" customWidth="1"/>
    <col min="8192" max="8192" width="25.8515625" style="0" customWidth="1"/>
    <col min="8193" max="8193" width="11.8515625" style="0" customWidth="1"/>
    <col min="8194" max="8194" width="32.421875" style="0" customWidth="1"/>
    <col min="8195" max="8195" width="13.57421875" style="0" customWidth="1"/>
    <col min="8196" max="8196" width="12.7109375" style="0" customWidth="1"/>
    <col min="8197" max="8197" width="7.28125" style="0" customWidth="1"/>
    <col min="8198" max="8198" width="23.57421875" style="0" customWidth="1"/>
    <col min="8199" max="8199" width="26.00390625" style="0" customWidth="1"/>
    <col min="8448" max="8448" width="25.8515625" style="0" customWidth="1"/>
    <col min="8449" max="8449" width="11.8515625" style="0" customWidth="1"/>
    <col min="8450" max="8450" width="32.421875" style="0" customWidth="1"/>
    <col min="8451" max="8451" width="13.57421875" style="0" customWidth="1"/>
    <col min="8452" max="8452" width="12.7109375" style="0" customWidth="1"/>
    <col min="8453" max="8453" width="7.28125" style="0" customWidth="1"/>
    <col min="8454" max="8454" width="23.57421875" style="0" customWidth="1"/>
    <col min="8455" max="8455" width="26.00390625" style="0" customWidth="1"/>
    <col min="8704" max="8704" width="25.8515625" style="0" customWidth="1"/>
    <col min="8705" max="8705" width="11.8515625" style="0" customWidth="1"/>
    <col min="8706" max="8706" width="32.421875" style="0" customWidth="1"/>
    <col min="8707" max="8707" width="13.57421875" style="0" customWidth="1"/>
    <col min="8708" max="8708" width="12.7109375" style="0" customWidth="1"/>
    <col min="8709" max="8709" width="7.28125" style="0" customWidth="1"/>
    <col min="8710" max="8710" width="23.57421875" style="0" customWidth="1"/>
    <col min="8711" max="8711" width="26.00390625" style="0" customWidth="1"/>
    <col min="8960" max="8960" width="25.8515625" style="0" customWidth="1"/>
    <col min="8961" max="8961" width="11.8515625" style="0" customWidth="1"/>
    <col min="8962" max="8962" width="32.421875" style="0" customWidth="1"/>
    <col min="8963" max="8963" width="13.57421875" style="0" customWidth="1"/>
    <col min="8964" max="8964" width="12.7109375" style="0" customWidth="1"/>
    <col min="8965" max="8965" width="7.28125" style="0" customWidth="1"/>
    <col min="8966" max="8966" width="23.57421875" style="0" customWidth="1"/>
    <col min="8967" max="8967" width="26.00390625" style="0" customWidth="1"/>
    <col min="9216" max="9216" width="25.8515625" style="0" customWidth="1"/>
    <col min="9217" max="9217" width="11.8515625" style="0" customWidth="1"/>
    <col min="9218" max="9218" width="32.421875" style="0" customWidth="1"/>
    <col min="9219" max="9219" width="13.57421875" style="0" customWidth="1"/>
    <col min="9220" max="9220" width="12.7109375" style="0" customWidth="1"/>
    <col min="9221" max="9221" width="7.28125" style="0" customWidth="1"/>
    <col min="9222" max="9222" width="23.57421875" style="0" customWidth="1"/>
    <col min="9223" max="9223" width="26.00390625" style="0" customWidth="1"/>
    <col min="9472" max="9472" width="25.8515625" style="0" customWidth="1"/>
    <col min="9473" max="9473" width="11.8515625" style="0" customWidth="1"/>
    <col min="9474" max="9474" width="32.421875" style="0" customWidth="1"/>
    <col min="9475" max="9475" width="13.57421875" style="0" customWidth="1"/>
    <col min="9476" max="9476" width="12.7109375" style="0" customWidth="1"/>
    <col min="9477" max="9477" width="7.28125" style="0" customWidth="1"/>
    <col min="9478" max="9478" width="23.57421875" style="0" customWidth="1"/>
    <col min="9479" max="9479" width="26.00390625" style="0" customWidth="1"/>
    <col min="9728" max="9728" width="25.8515625" style="0" customWidth="1"/>
    <col min="9729" max="9729" width="11.8515625" style="0" customWidth="1"/>
    <col min="9730" max="9730" width="32.421875" style="0" customWidth="1"/>
    <col min="9731" max="9731" width="13.57421875" style="0" customWidth="1"/>
    <col min="9732" max="9732" width="12.7109375" style="0" customWidth="1"/>
    <col min="9733" max="9733" width="7.28125" style="0" customWidth="1"/>
    <col min="9734" max="9734" width="23.57421875" style="0" customWidth="1"/>
    <col min="9735" max="9735" width="26.00390625" style="0" customWidth="1"/>
    <col min="9984" max="9984" width="25.8515625" style="0" customWidth="1"/>
    <col min="9985" max="9985" width="11.8515625" style="0" customWidth="1"/>
    <col min="9986" max="9986" width="32.421875" style="0" customWidth="1"/>
    <col min="9987" max="9987" width="13.57421875" style="0" customWidth="1"/>
    <col min="9988" max="9988" width="12.7109375" style="0" customWidth="1"/>
    <col min="9989" max="9989" width="7.28125" style="0" customWidth="1"/>
    <col min="9990" max="9990" width="23.57421875" style="0" customWidth="1"/>
    <col min="9991" max="9991" width="26.00390625" style="0" customWidth="1"/>
    <col min="10240" max="10240" width="25.8515625" style="0" customWidth="1"/>
    <col min="10241" max="10241" width="11.8515625" style="0" customWidth="1"/>
    <col min="10242" max="10242" width="32.421875" style="0" customWidth="1"/>
    <col min="10243" max="10243" width="13.57421875" style="0" customWidth="1"/>
    <col min="10244" max="10244" width="12.7109375" style="0" customWidth="1"/>
    <col min="10245" max="10245" width="7.28125" style="0" customWidth="1"/>
    <col min="10246" max="10246" width="23.57421875" style="0" customWidth="1"/>
    <col min="10247" max="10247" width="26.00390625" style="0" customWidth="1"/>
    <col min="10496" max="10496" width="25.8515625" style="0" customWidth="1"/>
    <col min="10497" max="10497" width="11.8515625" style="0" customWidth="1"/>
    <col min="10498" max="10498" width="32.421875" style="0" customWidth="1"/>
    <col min="10499" max="10499" width="13.57421875" style="0" customWidth="1"/>
    <col min="10500" max="10500" width="12.7109375" style="0" customWidth="1"/>
    <col min="10501" max="10501" width="7.28125" style="0" customWidth="1"/>
    <col min="10502" max="10502" width="23.57421875" style="0" customWidth="1"/>
    <col min="10503" max="10503" width="26.00390625" style="0" customWidth="1"/>
    <col min="10752" max="10752" width="25.8515625" style="0" customWidth="1"/>
    <col min="10753" max="10753" width="11.8515625" style="0" customWidth="1"/>
    <col min="10754" max="10754" width="32.421875" style="0" customWidth="1"/>
    <col min="10755" max="10755" width="13.57421875" style="0" customWidth="1"/>
    <col min="10756" max="10756" width="12.7109375" style="0" customWidth="1"/>
    <col min="10757" max="10757" width="7.28125" style="0" customWidth="1"/>
    <col min="10758" max="10758" width="23.57421875" style="0" customWidth="1"/>
    <col min="10759" max="10759" width="26.00390625" style="0" customWidth="1"/>
    <col min="11008" max="11008" width="25.8515625" style="0" customWidth="1"/>
    <col min="11009" max="11009" width="11.8515625" style="0" customWidth="1"/>
    <col min="11010" max="11010" width="32.421875" style="0" customWidth="1"/>
    <col min="11011" max="11011" width="13.57421875" style="0" customWidth="1"/>
    <col min="11012" max="11012" width="12.7109375" style="0" customWidth="1"/>
    <col min="11013" max="11013" width="7.28125" style="0" customWidth="1"/>
    <col min="11014" max="11014" width="23.57421875" style="0" customWidth="1"/>
    <col min="11015" max="11015" width="26.00390625" style="0" customWidth="1"/>
    <col min="11264" max="11264" width="25.8515625" style="0" customWidth="1"/>
    <col min="11265" max="11265" width="11.8515625" style="0" customWidth="1"/>
    <col min="11266" max="11266" width="32.421875" style="0" customWidth="1"/>
    <col min="11267" max="11267" width="13.57421875" style="0" customWidth="1"/>
    <col min="11268" max="11268" width="12.7109375" style="0" customWidth="1"/>
    <col min="11269" max="11269" width="7.28125" style="0" customWidth="1"/>
    <col min="11270" max="11270" width="23.57421875" style="0" customWidth="1"/>
    <col min="11271" max="11271" width="26.00390625" style="0" customWidth="1"/>
    <col min="11520" max="11520" width="25.8515625" style="0" customWidth="1"/>
    <col min="11521" max="11521" width="11.8515625" style="0" customWidth="1"/>
    <col min="11522" max="11522" width="32.421875" style="0" customWidth="1"/>
    <col min="11523" max="11523" width="13.57421875" style="0" customWidth="1"/>
    <col min="11524" max="11524" width="12.7109375" style="0" customWidth="1"/>
    <col min="11525" max="11525" width="7.28125" style="0" customWidth="1"/>
    <col min="11526" max="11526" width="23.57421875" style="0" customWidth="1"/>
    <col min="11527" max="11527" width="26.00390625" style="0" customWidth="1"/>
    <col min="11776" max="11776" width="25.8515625" style="0" customWidth="1"/>
    <col min="11777" max="11777" width="11.8515625" style="0" customWidth="1"/>
    <col min="11778" max="11778" width="32.421875" style="0" customWidth="1"/>
    <col min="11779" max="11779" width="13.57421875" style="0" customWidth="1"/>
    <col min="11780" max="11780" width="12.7109375" style="0" customWidth="1"/>
    <col min="11781" max="11781" width="7.28125" style="0" customWidth="1"/>
    <col min="11782" max="11782" width="23.57421875" style="0" customWidth="1"/>
    <col min="11783" max="11783" width="26.00390625" style="0" customWidth="1"/>
    <col min="12032" max="12032" width="25.8515625" style="0" customWidth="1"/>
    <col min="12033" max="12033" width="11.8515625" style="0" customWidth="1"/>
    <col min="12034" max="12034" width="32.421875" style="0" customWidth="1"/>
    <col min="12035" max="12035" width="13.57421875" style="0" customWidth="1"/>
    <col min="12036" max="12036" width="12.7109375" style="0" customWidth="1"/>
    <col min="12037" max="12037" width="7.28125" style="0" customWidth="1"/>
    <col min="12038" max="12038" width="23.57421875" style="0" customWidth="1"/>
    <col min="12039" max="12039" width="26.00390625" style="0" customWidth="1"/>
    <col min="12288" max="12288" width="25.8515625" style="0" customWidth="1"/>
    <col min="12289" max="12289" width="11.8515625" style="0" customWidth="1"/>
    <col min="12290" max="12290" width="32.421875" style="0" customWidth="1"/>
    <col min="12291" max="12291" width="13.57421875" style="0" customWidth="1"/>
    <col min="12292" max="12292" width="12.7109375" style="0" customWidth="1"/>
    <col min="12293" max="12293" width="7.28125" style="0" customWidth="1"/>
    <col min="12294" max="12294" width="23.57421875" style="0" customWidth="1"/>
    <col min="12295" max="12295" width="26.00390625" style="0" customWidth="1"/>
    <col min="12544" max="12544" width="25.8515625" style="0" customWidth="1"/>
    <col min="12545" max="12545" width="11.8515625" style="0" customWidth="1"/>
    <col min="12546" max="12546" width="32.421875" style="0" customWidth="1"/>
    <col min="12547" max="12547" width="13.57421875" style="0" customWidth="1"/>
    <col min="12548" max="12548" width="12.7109375" style="0" customWidth="1"/>
    <col min="12549" max="12549" width="7.28125" style="0" customWidth="1"/>
    <col min="12550" max="12550" width="23.57421875" style="0" customWidth="1"/>
    <col min="12551" max="12551" width="26.00390625" style="0" customWidth="1"/>
    <col min="12800" max="12800" width="25.8515625" style="0" customWidth="1"/>
    <col min="12801" max="12801" width="11.8515625" style="0" customWidth="1"/>
    <col min="12802" max="12802" width="32.421875" style="0" customWidth="1"/>
    <col min="12803" max="12803" width="13.57421875" style="0" customWidth="1"/>
    <col min="12804" max="12804" width="12.7109375" style="0" customWidth="1"/>
    <col min="12805" max="12805" width="7.28125" style="0" customWidth="1"/>
    <col min="12806" max="12806" width="23.57421875" style="0" customWidth="1"/>
    <col min="12807" max="12807" width="26.00390625" style="0" customWidth="1"/>
    <col min="13056" max="13056" width="25.8515625" style="0" customWidth="1"/>
    <col min="13057" max="13057" width="11.8515625" style="0" customWidth="1"/>
    <col min="13058" max="13058" width="32.421875" style="0" customWidth="1"/>
    <col min="13059" max="13059" width="13.57421875" style="0" customWidth="1"/>
    <col min="13060" max="13060" width="12.7109375" style="0" customWidth="1"/>
    <col min="13061" max="13061" width="7.28125" style="0" customWidth="1"/>
    <col min="13062" max="13062" width="23.57421875" style="0" customWidth="1"/>
    <col min="13063" max="13063" width="26.00390625" style="0" customWidth="1"/>
    <col min="13312" max="13312" width="25.8515625" style="0" customWidth="1"/>
    <col min="13313" max="13313" width="11.8515625" style="0" customWidth="1"/>
    <col min="13314" max="13314" width="32.421875" style="0" customWidth="1"/>
    <col min="13315" max="13315" width="13.57421875" style="0" customWidth="1"/>
    <col min="13316" max="13316" width="12.7109375" style="0" customWidth="1"/>
    <col min="13317" max="13317" width="7.28125" style="0" customWidth="1"/>
    <col min="13318" max="13318" width="23.57421875" style="0" customWidth="1"/>
    <col min="13319" max="13319" width="26.00390625" style="0" customWidth="1"/>
    <col min="13568" max="13568" width="25.8515625" style="0" customWidth="1"/>
    <col min="13569" max="13569" width="11.8515625" style="0" customWidth="1"/>
    <col min="13570" max="13570" width="32.421875" style="0" customWidth="1"/>
    <col min="13571" max="13571" width="13.57421875" style="0" customWidth="1"/>
    <col min="13572" max="13572" width="12.7109375" style="0" customWidth="1"/>
    <col min="13573" max="13573" width="7.28125" style="0" customWidth="1"/>
    <col min="13574" max="13574" width="23.57421875" style="0" customWidth="1"/>
    <col min="13575" max="13575" width="26.00390625" style="0" customWidth="1"/>
    <col min="13824" max="13824" width="25.8515625" style="0" customWidth="1"/>
    <col min="13825" max="13825" width="11.8515625" style="0" customWidth="1"/>
    <col min="13826" max="13826" width="32.421875" style="0" customWidth="1"/>
    <col min="13827" max="13827" width="13.57421875" style="0" customWidth="1"/>
    <col min="13828" max="13828" width="12.7109375" style="0" customWidth="1"/>
    <col min="13829" max="13829" width="7.28125" style="0" customWidth="1"/>
    <col min="13830" max="13830" width="23.57421875" style="0" customWidth="1"/>
    <col min="13831" max="13831" width="26.00390625" style="0" customWidth="1"/>
    <col min="14080" max="14080" width="25.8515625" style="0" customWidth="1"/>
    <col min="14081" max="14081" width="11.8515625" style="0" customWidth="1"/>
    <col min="14082" max="14082" width="32.421875" style="0" customWidth="1"/>
    <col min="14083" max="14083" width="13.57421875" style="0" customWidth="1"/>
    <col min="14084" max="14084" width="12.7109375" style="0" customWidth="1"/>
    <col min="14085" max="14085" width="7.28125" style="0" customWidth="1"/>
    <col min="14086" max="14086" width="23.57421875" style="0" customWidth="1"/>
    <col min="14087" max="14087" width="26.00390625" style="0" customWidth="1"/>
    <col min="14336" max="14336" width="25.8515625" style="0" customWidth="1"/>
    <col min="14337" max="14337" width="11.8515625" style="0" customWidth="1"/>
    <col min="14338" max="14338" width="32.421875" style="0" customWidth="1"/>
    <col min="14339" max="14339" width="13.57421875" style="0" customWidth="1"/>
    <col min="14340" max="14340" width="12.7109375" style="0" customWidth="1"/>
    <col min="14341" max="14341" width="7.28125" style="0" customWidth="1"/>
    <col min="14342" max="14342" width="23.57421875" style="0" customWidth="1"/>
    <col min="14343" max="14343" width="26.00390625" style="0" customWidth="1"/>
    <col min="14592" max="14592" width="25.8515625" style="0" customWidth="1"/>
    <col min="14593" max="14593" width="11.8515625" style="0" customWidth="1"/>
    <col min="14594" max="14594" width="32.421875" style="0" customWidth="1"/>
    <col min="14595" max="14595" width="13.57421875" style="0" customWidth="1"/>
    <col min="14596" max="14596" width="12.7109375" style="0" customWidth="1"/>
    <col min="14597" max="14597" width="7.28125" style="0" customWidth="1"/>
    <col min="14598" max="14598" width="23.57421875" style="0" customWidth="1"/>
    <col min="14599" max="14599" width="26.00390625" style="0" customWidth="1"/>
    <col min="14848" max="14848" width="25.8515625" style="0" customWidth="1"/>
    <col min="14849" max="14849" width="11.8515625" style="0" customWidth="1"/>
    <col min="14850" max="14850" width="32.421875" style="0" customWidth="1"/>
    <col min="14851" max="14851" width="13.57421875" style="0" customWidth="1"/>
    <col min="14852" max="14852" width="12.7109375" style="0" customWidth="1"/>
    <col min="14853" max="14853" width="7.28125" style="0" customWidth="1"/>
    <col min="14854" max="14854" width="23.57421875" style="0" customWidth="1"/>
    <col min="14855" max="14855" width="26.00390625" style="0" customWidth="1"/>
    <col min="15104" max="15104" width="25.8515625" style="0" customWidth="1"/>
    <col min="15105" max="15105" width="11.8515625" style="0" customWidth="1"/>
    <col min="15106" max="15106" width="32.421875" style="0" customWidth="1"/>
    <col min="15107" max="15107" width="13.57421875" style="0" customWidth="1"/>
    <col min="15108" max="15108" width="12.7109375" style="0" customWidth="1"/>
    <col min="15109" max="15109" width="7.28125" style="0" customWidth="1"/>
    <col min="15110" max="15110" width="23.57421875" style="0" customWidth="1"/>
    <col min="15111" max="15111" width="26.00390625" style="0" customWidth="1"/>
    <col min="15360" max="15360" width="25.8515625" style="0" customWidth="1"/>
    <col min="15361" max="15361" width="11.8515625" style="0" customWidth="1"/>
    <col min="15362" max="15362" width="32.421875" style="0" customWidth="1"/>
    <col min="15363" max="15363" width="13.57421875" style="0" customWidth="1"/>
    <col min="15364" max="15364" width="12.7109375" style="0" customWidth="1"/>
    <col min="15365" max="15365" width="7.28125" style="0" customWidth="1"/>
    <col min="15366" max="15366" width="23.57421875" style="0" customWidth="1"/>
    <col min="15367" max="15367" width="26.00390625" style="0" customWidth="1"/>
    <col min="15616" max="15616" width="25.8515625" style="0" customWidth="1"/>
    <col min="15617" max="15617" width="11.8515625" style="0" customWidth="1"/>
    <col min="15618" max="15618" width="32.421875" style="0" customWidth="1"/>
    <col min="15619" max="15619" width="13.57421875" style="0" customWidth="1"/>
    <col min="15620" max="15620" width="12.7109375" style="0" customWidth="1"/>
    <col min="15621" max="15621" width="7.28125" style="0" customWidth="1"/>
    <col min="15622" max="15622" width="23.57421875" style="0" customWidth="1"/>
    <col min="15623" max="15623" width="26.00390625" style="0" customWidth="1"/>
    <col min="15872" max="15872" width="25.8515625" style="0" customWidth="1"/>
    <col min="15873" max="15873" width="11.8515625" style="0" customWidth="1"/>
    <col min="15874" max="15874" width="32.421875" style="0" customWidth="1"/>
    <col min="15875" max="15875" width="13.57421875" style="0" customWidth="1"/>
    <col min="15876" max="15876" width="12.7109375" style="0" customWidth="1"/>
    <col min="15877" max="15877" width="7.28125" style="0" customWidth="1"/>
    <col min="15878" max="15878" width="23.57421875" style="0" customWidth="1"/>
    <col min="15879" max="15879" width="26.00390625" style="0" customWidth="1"/>
    <col min="16128" max="16128" width="25.8515625" style="0" customWidth="1"/>
    <col min="16129" max="16129" width="11.8515625" style="0" customWidth="1"/>
    <col min="16130" max="16130" width="32.421875" style="0" customWidth="1"/>
    <col min="16131" max="16131" width="13.57421875" style="0" customWidth="1"/>
    <col min="16132" max="16132" width="12.7109375" style="0" customWidth="1"/>
    <col min="16133" max="16133" width="7.28125" style="0" customWidth="1"/>
    <col min="16134" max="16134" width="23.57421875" style="0" customWidth="1"/>
    <col min="16135" max="16135" width="26.00390625" style="0" customWidth="1"/>
  </cols>
  <sheetData>
    <row r="1" spans="1:7" ht="27" customHeight="1">
      <c r="A1" s="31"/>
      <c r="B1" s="22" t="s">
        <v>68</v>
      </c>
      <c r="C1" s="22" t="s">
        <v>69</v>
      </c>
      <c r="D1" s="22"/>
      <c r="E1" s="23" t="s">
        <v>70</v>
      </c>
      <c r="F1" s="35" t="s">
        <v>71</v>
      </c>
      <c r="G1" s="36"/>
    </row>
    <row r="2" spans="1:13" ht="24.75" customHeight="1">
      <c r="A2" s="57" t="s">
        <v>73</v>
      </c>
      <c r="B2" s="28">
        <v>428</v>
      </c>
      <c r="C2" s="27" t="s">
        <v>121</v>
      </c>
      <c r="D2" s="70" t="s">
        <v>142</v>
      </c>
      <c r="E2" s="86">
        <v>34927.57</v>
      </c>
      <c r="F2" s="117">
        <v>39114</v>
      </c>
      <c r="G2" s="37" t="s">
        <v>90</v>
      </c>
      <c r="H2" s="51"/>
      <c r="K2" s="34"/>
      <c r="L2" s="34"/>
      <c r="M2" s="34"/>
    </row>
    <row r="3" spans="1:13" ht="23.25" customHeight="1">
      <c r="A3" s="57" t="s">
        <v>73</v>
      </c>
      <c r="B3" s="28" t="s">
        <v>72</v>
      </c>
      <c r="C3" s="55" t="s">
        <v>204</v>
      </c>
      <c r="D3" s="70" t="s">
        <v>63</v>
      </c>
      <c r="E3" s="86">
        <v>558.25</v>
      </c>
      <c r="F3" s="50">
        <v>5304212</v>
      </c>
      <c r="G3" s="37" t="s">
        <v>90</v>
      </c>
      <c r="H3" s="68"/>
      <c r="K3" s="34"/>
      <c r="L3" s="34"/>
      <c r="M3" s="34"/>
    </row>
    <row r="4" spans="1:13" ht="23.25" customHeight="1">
      <c r="A4" s="57" t="s">
        <v>73</v>
      </c>
      <c r="B4" s="28" t="s">
        <v>72</v>
      </c>
      <c r="C4" s="55" t="s">
        <v>204</v>
      </c>
      <c r="D4" s="70" t="s">
        <v>63</v>
      </c>
      <c r="E4" s="86">
        <v>1730.56</v>
      </c>
      <c r="F4" s="50">
        <v>5300455</v>
      </c>
      <c r="G4" s="37" t="s">
        <v>90</v>
      </c>
      <c r="H4" s="68"/>
      <c r="I4" s="14"/>
      <c r="K4" s="34"/>
      <c r="L4" s="34"/>
      <c r="M4" s="34"/>
    </row>
    <row r="5" spans="1:13" ht="23.25" customHeight="1">
      <c r="A5" s="57" t="s">
        <v>73</v>
      </c>
      <c r="B5" s="28">
        <v>64</v>
      </c>
      <c r="C5" s="55" t="s">
        <v>229</v>
      </c>
      <c r="D5" s="70" t="s">
        <v>230</v>
      </c>
      <c r="E5" s="86">
        <v>4594.28</v>
      </c>
      <c r="F5" s="117">
        <v>39114</v>
      </c>
      <c r="G5" s="37" t="s">
        <v>90</v>
      </c>
      <c r="H5" s="68"/>
      <c r="I5" s="14"/>
      <c r="K5" s="34"/>
      <c r="L5" s="34"/>
      <c r="M5" s="34"/>
    </row>
    <row r="6" spans="1:13" ht="23.25" customHeight="1">
      <c r="A6" s="57" t="s">
        <v>73</v>
      </c>
      <c r="B6" s="28" t="s">
        <v>72</v>
      </c>
      <c r="C6" s="55" t="s">
        <v>204</v>
      </c>
      <c r="D6" s="70" t="s">
        <v>63</v>
      </c>
      <c r="E6" s="86">
        <v>73.43</v>
      </c>
      <c r="F6" s="50">
        <v>5304280</v>
      </c>
      <c r="G6" s="37" t="s">
        <v>90</v>
      </c>
      <c r="H6" s="68"/>
      <c r="I6" s="14"/>
      <c r="K6" s="34"/>
      <c r="L6" s="34"/>
      <c r="M6" s="34"/>
    </row>
    <row r="7" spans="1:13" ht="23.25" customHeight="1">
      <c r="A7" s="57" t="s">
        <v>73</v>
      </c>
      <c r="B7" s="28" t="s">
        <v>72</v>
      </c>
      <c r="C7" s="55" t="s">
        <v>204</v>
      </c>
      <c r="D7" s="70" t="s">
        <v>63</v>
      </c>
      <c r="E7" s="86">
        <v>227.63</v>
      </c>
      <c r="F7" s="50">
        <v>5305806</v>
      </c>
      <c r="G7" s="37" t="s">
        <v>90</v>
      </c>
      <c r="H7" s="68"/>
      <c r="I7" s="14"/>
      <c r="K7" s="34"/>
      <c r="L7" s="34"/>
      <c r="M7" s="34"/>
    </row>
    <row r="8" spans="1:13" ht="23.25" customHeight="1">
      <c r="A8" s="57" t="s">
        <v>79</v>
      </c>
      <c r="B8" s="28">
        <v>4226</v>
      </c>
      <c r="C8" s="27" t="s">
        <v>120</v>
      </c>
      <c r="D8" s="70" t="s">
        <v>143</v>
      </c>
      <c r="E8" s="87">
        <v>15136.8</v>
      </c>
      <c r="F8" s="117">
        <v>39114</v>
      </c>
      <c r="G8" s="37" t="s">
        <v>90</v>
      </c>
      <c r="K8" s="34"/>
      <c r="L8" s="34"/>
      <c r="M8" s="34"/>
    </row>
    <row r="9" spans="1:13" ht="23.25" customHeight="1">
      <c r="A9" s="57" t="s">
        <v>79</v>
      </c>
      <c r="B9" s="28">
        <v>4225</v>
      </c>
      <c r="C9" s="27" t="s">
        <v>120</v>
      </c>
      <c r="D9" s="70" t="s">
        <v>143</v>
      </c>
      <c r="E9" s="87">
        <v>5342.4</v>
      </c>
      <c r="F9" s="117">
        <v>39114</v>
      </c>
      <c r="G9" s="37" t="s">
        <v>90</v>
      </c>
      <c r="H9" s="123" t="s">
        <v>222</v>
      </c>
      <c r="K9" s="34"/>
      <c r="L9" s="34"/>
      <c r="M9" s="34"/>
    </row>
    <row r="10" spans="1:14" ht="23.25" customHeight="1">
      <c r="A10" s="57" t="s">
        <v>80</v>
      </c>
      <c r="B10" s="28">
        <v>4721</v>
      </c>
      <c r="C10" s="55" t="s">
        <v>81</v>
      </c>
      <c r="D10" s="71" t="s">
        <v>144</v>
      </c>
      <c r="E10" s="87">
        <v>9962.95</v>
      </c>
      <c r="F10" s="117">
        <v>39114</v>
      </c>
      <c r="G10" s="37" t="s">
        <v>90</v>
      </c>
      <c r="J10" s="34"/>
      <c r="K10" s="34"/>
      <c r="L10" s="34"/>
      <c r="M10" s="34"/>
      <c r="N10" s="34"/>
    </row>
    <row r="11" spans="1:14" ht="23.25" customHeight="1">
      <c r="A11" s="57" t="s">
        <v>80</v>
      </c>
      <c r="B11" s="28" t="s">
        <v>72</v>
      </c>
      <c r="C11" s="55" t="s">
        <v>204</v>
      </c>
      <c r="D11" s="70" t="s">
        <v>63</v>
      </c>
      <c r="E11" s="87">
        <v>159.24</v>
      </c>
      <c r="F11" s="50">
        <v>5304541</v>
      </c>
      <c r="G11" s="37" t="s">
        <v>90</v>
      </c>
      <c r="K11" s="34"/>
      <c r="L11" s="34"/>
      <c r="M11" s="34"/>
      <c r="N11" s="34"/>
    </row>
    <row r="12" spans="1:14" ht="23.25" customHeight="1">
      <c r="A12" s="57" t="s">
        <v>80</v>
      </c>
      <c r="B12" s="28" t="s">
        <v>72</v>
      </c>
      <c r="C12" s="55" t="s">
        <v>204</v>
      </c>
      <c r="D12" s="70" t="s">
        <v>63</v>
      </c>
      <c r="E12" s="87">
        <v>493.63</v>
      </c>
      <c r="F12" s="50">
        <v>5302264</v>
      </c>
      <c r="G12" s="37" t="s">
        <v>90</v>
      </c>
      <c r="K12" s="34"/>
      <c r="L12" s="34"/>
      <c r="M12" s="34"/>
      <c r="N12" s="34"/>
    </row>
    <row r="13" spans="1:14" ht="23.25" customHeight="1">
      <c r="A13" s="57" t="s">
        <v>80</v>
      </c>
      <c r="B13" s="28">
        <v>4722</v>
      </c>
      <c r="C13" s="55" t="s">
        <v>81</v>
      </c>
      <c r="D13" s="71" t="s">
        <v>144</v>
      </c>
      <c r="E13" s="87">
        <v>915.41</v>
      </c>
      <c r="F13" s="117">
        <v>39114</v>
      </c>
      <c r="G13" s="37" t="s">
        <v>90</v>
      </c>
      <c r="K13" s="34"/>
      <c r="L13" s="34"/>
      <c r="M13" s="34"/>
      <c r="N13" s="34"/>
    </row>
    <row r="14" spans="1:14" ht="23.25" customHeight="1">
      <c r="A14" s="57" t="s">
        <v>80</v>
      </c>
      <c r="B14" s="28" t="s">
        <v>72</v>
      </c>
      <c r="C14" s="55" t="s">
        <v>204</v>
      </c>
      <c r="D14" s="70" t="s">
        <v>63</v>
      </c>
      <c r="E14" s="87">
        <v>14.63</v>
      </c>
      <c r="F14" s="50">
        <v>5305409</v>
      </c>
      <c r="G14" s="37" t="s">
        <v>90</v>
      </c>
      <c r="K14" s="34"/>
      <c r="L14" s="34"/>
      <c r="M14" s="34"/>
      <c r="N14" s="34"/>
    </row>
    <row r="15" spans="1:14" ht="23.25" customHeight="1">
      <c r="A15" s="57" t="s">
        <v>80</v>
      </c>
      <c r="B15" s="28" t="s">
        <v>72</v>
      </c>
      <c r="C15" s="55" t="s">
        <v>204</v>
      </c>
      <c r="D15" s="70" t="s">
        <v>63</v>
      </c>
      <c r="E15" s="87">
        <v>45.35</v>
      </c>
      <c r="F15" s="50">
        <v>5300530</v>
      </c>
      <c r="G15" s="37" t="s">
        <v>90</v>
      </c>
      <c r="K15" s="34"/>
      <c r="L15" s="34"/>
      <c r="M15" s="34"/>
      <c r="N15" s="34"/>
    </row>
    <row r="16" spans="1:14" ht="23.25" customHeight="1">
      <c r="A16" s="57" t="s">
        <v>80</v>
      </c>
      <c r="B16" s="28">
        <v>4723</v>
      </c>
      <c r="C16" s="55" t="s">
        <v>81</v>
      </c>
      <c r="D16" s="71" t="s">
        <v>144</v>
      </c>
      <c r="E16" s="87">
        <v>1126.66</v>
      </c>
      <c r="F16" s="117">
        <v>39114</v>
      </c>
      <c r="G16" s="37" t="s">
        <v>90</v>
      </c>
      <c r="H16" s="123" t="s">
        <v>222</v>
      </c>
      <c r="K16" s="34"/>
      <c r="L16" s="34"/>
      <c r="M16" s="34"/>
      <c r="N16" s="34"/>
    </row>
    <row r="17" spans="1:14" ht="23.25" customHeight="1">
      <c r="A17" s="57" t="s">
        <v>80</v>
      </c>
      <c r="B17" s="28" t="s">
        <v>72</v>
      </c>
      <c r="C17" s="55" t="s">
        <v>204</v>
      </c>
      <c r="D17" s="70" t="s">
        <v>63</v>
      </c>
      <c r="E17" s="87">
        <v>18.01</v>
      </c>
      <c r="F17" s="50">
        <v>5300080</v>
      </c>
      <c r="G17" s="37" t="s">
        <v>90</v>
      </c>
      <c r="H17" s="123"/>
      <c r="K17" s="34"/>
      <c r="L17" s="34"/>
      <c r="M17" s="34"/>
      <c r="N17" s="34"/>
    </row>
    <row r="18" spans="1:14" ht="23.25" customHeight="1">
      <c r="A18" s="57" t="s">
        <v>80</v>
      </c>
      <c r="B18" s="28" t="s">
        <v>72</v>
      </c>
      <c r="C18" s="55" t="s">
        <v>204</v>
      </c>
      <c r="D18" s="70" t="s">
        <v>63</v>
      </c>
      <c r="E18" s="87">
        <v>55.81</v>
      </c>
      <c r="F18" s="50">
        <v>5308575</v>
      </c>
      <c r="G18" s="37" t="s">
        <v>90</v>
      </c>
      <c r="H18" s="123"/>
      <c r="K18" s="34"/>
      <c r="L18" s="34"/>
      <c r="M18" s="34"/>
      <c r="N18" s="34"/>
    </row>
    <row r="19" spans="1:11" ht="23.25" customHeight="1">
      <c r="A19" s="29" t="s">
        <v>82</v>
      </c>
      <c r="B19" s="28">
        <v>69</v>
      </c>
      <c r="C19" s="55" t="s">
        <v>122</v>
      </c>
      <c r="D19" s="71" t="s">
        <v>145</v>
      </c>
      <c r="E19" s="87">
        <v>8854.65</v>
      </c>
      <c r="F19" s="50">
        <v>670271</v>
      </c>
      <c r="G19" s="37" t="s">
        <v>90</v>
      </c>
      <c r="K19" s="34"/>
    </row>
    <row r="20" spans="1:14" ht="23.25" customHeight="1">
      <c r="A20" s="29" t="s">
        <v>82</v>
      </c>
      <c r="B20" s="28" t="s">
        <v>72</v>
      </c>
      <c r="C20" s="55" t="s">
        <v>204</v>
      </c>
      <c r="D20" s="70" t="s">
        <v>63</v>
      </c>
      <c r="E20" s="87">
        <v>141.52</v>
      </c>
      <c r="F20" s="50">
        <v>5303310</v>
      </c>
      <c r="G20" s="37" t="s">
        <v>90</v>
      </c>
      <c r="K20" s="34"/>
      <c r="N20" s="14"/>
    </row>
    <row r="21" spans="1:11" ht="23.25" customHeight="1">
      <c r="A21" s="29" t="s">
        <v>82</v>
      </c>
      <c r="B21" s="28" t="s">
        <v>72</v>
      </c>
      <c r="C21" s="55" t="s">
        <v>204</v>
      </c>
      <c r="D21" s="70" t="s">
        <v>63</v>
      </c>
      <c r="E21" s="87">
        <v>438.73</v>
      </c>
      <c r="F21" s="50">
        <v>5302004</v>
      </c>
      <c r="G21" s="37" t="s">
        <v>90</v>
      </c>
      <c r="K21" s="34"/>
    </row>
    <row r="22" spans="1:11" ht="23.25" customHeight="1">
      <c r="A22" s="29" t="s">
        <v>84</v>
      </c>
      <c r="B22" s="28">
        <v>77</v>
      </c>
      <c r="C22" s="55" t="s">
        <v>206</v>
      </c>
      <c r="D22" s="71" t="s">
        <v>207</v>
      </c>
      <c r="E22" s="86">
        <v>10944.31</v>
      </c>
      <c r="F22" s="117">
        <v>39114</v>
      </c>
      <c r="G22" s="37" t="s">
        <v>90</v>
      </c>
      <c r="K22" s="34"/>
    </row>
    <row r="23" spans="1:11" ht="27" customHeight="1">
      <c r="A23" s="29" t="s">
        <v>84</v>
      </c>
      <c r="B23" s="28">
        <v>78</v>
      </c>
      <c r="C23" s="55" t="s">
        <v>228</v>
      </c>
      <c r="D23" s="71" t="s">
        <v>207</v>
      </c>
      <c r="E23" s="86">
        <v>1270.2</v>
      </c>
      <c r="F23" s="117">
        <v>39114</v>
      </c>
      <c r="G23" s="37" t="s">
        <v>90</v>
      </c>
      <c r="K23" s="34"/>
    </row>
    <row r="24" spans="1:11" ht="23.25" customHeight="1">
      <c r="A24" s="29" t="s">
        <v>117</v>
      </c>
      <c r="B24" s="28">
        <v>457</v>
      </c>
      <c r="C24" s="55" t="s">
        <v>203</v>
      </c>
      <c r="D24" s="71" t="s">
        <v>150</v>
      </c>
      <c r="E24" s="86">
        <v>7737.68</v>
      </c>
      <c r="F24" s="117">
        <v>39114</v>
      </c>
      <c r="G24" s="37" t="s">
        <v>90</v>
      </c>
      <c r="K24" s="34"/>
    </row>
    <row r="25" spans="1:11" ht="23.25" customHeight="1">
      <c r="A25" s="29" t="s">
        <v>117</v>
      </c>
      <c r="B25" s="28" t="s">
        <v>72</v>
      </c>
      <c r="C25" s="55" t="s">
        <v>204</v>
      </c>
      <c r="D25" s="70" t="s">
        <v>63</v>
      </c>
      <c r="E25" s="86">
        <v>123.67</v>
      </c>
      <c r="F25" s="50">
        <v>5303176</v>
      </c>
      <c r="G25" s="37" t="s">
        <v>90</v>
      </c>
      <c r="K25" s="34"/>
    </row>
    <row r="26" spans="1:11" ht="23.25" customHeight="1">
      <c r="A26" s="29" t="s">
        <v>117</v>
      </c>
      <c r="B26" s="28" t="s">
        <v>72</v>
      </c>
      <c r="C26" s="55" t="s">
        <v>204</v>
      </c>
      <c r="D26" s="70" t="s">
        <v>63</v>
      </c>
      <c r="E26" s="86">
        <v>383.35</v>
      </c>
      <c r="F26" s="50">
        <v>5305743</v>
      </c>
      <c r="G26" s="37" t="s">
        <v>90</v>
      </c>
      <c r="K26" s="34"/>
    </row>
    <row r="27" spans="1:16" ht="23.25" customHeight="1">
      <c r="A27" s="29" t="s">
        <v>98</v>
      </c>
      <c r="B27" s="28">
        <v>756</v>
      </c>
      <c r="C27" s="55" t="s">
        <v>138</v>
      </c>
      <c r="D27" s="71" t="s">
        <v>146</v>
      </c>
      <c r="E27" s="86">
        <v>13405.06</v>
      </c>
      <c r="F27" s="117">
        <v>39114</v>
      </c>
      <c r="G27" s="37" t="s">
        <v>90</v>
      </c>
      <c r="N27" s="34"/>
      <c r="O27" s="34"/>
      <c r="P27" s="14"/>
    </row>
    <row r="28" spans="1:16" ht="23.25" customHeight="1">
      <c r="A28" s="29" t="s">
        <v>98</v>
      </c>
      <c r="B28" s="28" t="s">
        <v>72</v>
      </c>
      <c r="C28" s="55" t="s">
        <v>204</v>
      </c>
      <c r="D28" s="70" t="s">
        <v>63</v>
      </c>
      <c r="E28" s="86">
        <v>214.25</v>
      </c>
      <c r="F28" s="50">
        <v>5304087</v>
      </c>
      <c r="G28" s="37" t="s">
        <v>90</v>
      </c>
      <c r="N28" s="34"/>
      <c r="O28" s="34"/>
      <c r="P28" s="14"/>
    </row>
    <row r="29" spans="1:16" ht="24" customHeight="1">
      <c r="A29" s="29" t="s">
        <v>98</v>
      </c>
      <c r="B29" s="28" t="s">
        <v>72</v>
      </c>
      <c r="C29" s="55" t="s">
        <v>204</v>
      </c>
      <c r="D29" s="70" t="s">
        <v>63</v>
      </c>
      <c r="E29" s="86">
        <v>664.19</v>
      </c>
      <c r="F29" s="50">
        <v>5303929</v>
      </c>
      <c r="G29" s="37" t="s">
        <v>90</v>
      </c>
      <c r="N29" s="34"/>
      <c r="O29" s="34"/>
      <c r="P29" s="14"/>
    </row>
    <row r="30" spans="1:16" ht="24" customHeight="1">
      <c r="A30" s="29" t="s">
        <v>169</v>
      </c>
      <c r="B30" s="28">
        <v>99</v>
      </c>
      <c r="C30" s="55" t="s">
        <v>171</v>
      </c>
      <c r="D30" s="71" t="s">
        <v>170</v>
      </c>
      <c r="E30" s="86">
        <v>2650</v>
      </c>
      <c r="F30" s="117">
        <v>39114</v>
      </c>
      <c r="G30" s="37" t="s">
        <v>90</v>
      </c>
      <c r="N30" s="34"/>
      <c r="O30" s="34"/>
      <c r="P30" s="14"/>
    </row>
    <row r="31" spans="1:16" ht="24" customHeight="1">
      <c r="A31" s="29" t="s">
        <v>127</v>
      </c>
      <c r="B31" s="28">
        <v>146</v>
      </c>
      <c r="C31" s="55" t="s">
        <v>128</v>
      </c>
      <c r="D31" s="71" t="s">
        <v>147</v>
      </c>
      <c r="E31" s="86">
        <v>5471.45</v>
      </c>
      <c r="F31" s="117">
        <v>39114</v>
      </c>
      <c r="G31" s="37" t="s">
        <v>90</v>
      </c>
      <c r="N31" s="34"/>
      <c r="O31" s="34"/>
      <c r="P31" s="14"/>
    </row>
    <row r="32" spans="1:16" ht="24" customHeight="1">
      <c r="A32" s="29" t="s">
        <v>127</v>
      </c>
      <c r="B32" s="28" t="s">
        <v>72</v>
      </c>
      <c r="C32" s="55" t="s">
        <v>204</v>
      </c>
      <c r="D32" s="70" t="s">
        <v>63</v>
      </c>
      <c r="E32" s="86">
        <v>87.45</v>
      </c>
      <c r="F32" s="50">
        <v>5307422</v>
      </c>
      <c r="G32" s="37" t="s">
        <v>90</v>
      </c>
      <c r="N32" s="34"/>
      <c r="O32" s="34"/>
      <c r="P32" s="14"/>
    </row>
    <row r="33" spans="1:16" ht="24" customHeight="1">
      <c r="A33" s="29" t="s">
        <v>127</v>
      </c>
      <c r="B33" s="28" t="s">
        <v>72</v>
      </c>
      <c r="C33" s="55" t="s">
        <v>204</v>
      </c>
      <c r="D33" s="70" t="s">
        <v>63</v>
      </c>
      <c r="E33" s="86">
        <v>271.1</v>
      </c>
      <c r="F33" s="50">
        <v>5300631</v>
      </c>
      <c r="G33" s="37" t="s">
        <v>90</v>
      </c>
      <c r="N33" s="34"/>
      <c r="O33" s="34"/>
      <c r="P33" s="14"/>
    </row>
    <row r="34" spans="1:16" ht="24" customHeight="1">
      <c r="A34" s="29" t="s">
        <v>184</v>
      </c>
      <c r="B34" s="28">
        <v>12148</v>
      </c>
      <c r="C34" s="55" t="s">
        <v>185</v>
      </c>
      <c r="D34" s="71" t="s">
        <v>186</v>
      </c>
      <c r="E34" s="86">
        <v>1908</v>
      </c>
      <c r="F34" s="117">
        <v>39114</v>
      </c>
      <c r="G34" s="37" t="s">
        <v>90</v>
      </c>
      <c r="H34" s="123"/>
      <c r="N34" s="34"/>
      <c r="O34" s="34"/>
      <c r="P34" s="14"/>
    </row>
    <row r="35" spans="1:16" ht="24" customHeight="1">
      <c r="A35" s="29" t="s">
        <v>184</v>
      </c>
      <c r="B35" s="28" t="s">
        <v>72</v>
      </c>
      <c r="C35" s="55" t="s">
        <v>204</v>
      </c>
      <c r="D35" s="70" t="s">
        <v>63</v>
      </c>
      <c r="E35" s="86">
        <v>94.53</v>
      </c>
      <c r="F35" s="50">
        <v>5304753</v>
      </c>
      <c r="G35" s="37" t="s">
        <v>90</v>
      </c>
      <c r="H35" s="123"/>
      <c r="N35" s="34"/>
      <c r="O35" s="34"/>
      <c r="P35" s="14"/>
    </row>
    <row r="36" spans="1:16" ht="24" customHeight="1">
      <c r="A36" s="29" t="s">
        <v>184</v>
      </c>
      <c r="B36" s="28" t="s">
        <v>72</v>
      </c>
      <c r="C36" s="55" t="s">
        <v>204</v>
      </c>
      <c r="D36" s="70" t="s">
        <v>63</v>
      </c>
      <c r="E36" s="86">
        <v>30.5</v>
      </c>
      <c r="F36" s="50">
        <v>5308626</v>
      </c>
      <c r="G36" s="37" t="s">
        <v>90</v>
      </c>
      <c r="H36" s="123"/>
      <c r="N36" s="34"/>
      <c r="O36" s="34"/>
      <c r="P36" s="14"/>
    </row>
    <row r="37" spans="1:16" ht="24" customHeight="1">
      <c r="A37" s="29" t="s">
        <v>241</v>
      </c>
      <c r="B37" s="28">
        <v>730</v>
      </c>
      <c r="C37" s="55" t="s">
        <v>242</v>
      </c>
      <c r="D37" s="70" t="s">
        <v>243</v>
      </c>
      <c r="E37" s="86">
        <v>1520.37</v>
      </c>
      <c r="F37" s="50">
        <v>395276</v>
      </c>
      <c r="G37" s="37" t="s">
        <v>90</v>
      </c>
      <c r="H37" s="123"/>
      <c r="N37" s="34"/>
      <c r="O37" s="34"/>
      <c r="P37" s="14"/>
    </row>
    <row r="38" spans="1:16" ht="24" customHeight="1">
      <c r="A38" s="29" t="s">
        <v>241</v>
      </c>
      <c r="B38" s="28" t="s">
        <v>72</v>
      </c>
      <c r="C38" s="55" t="s">
        <v>204</v>
      </c>
      <c r="D38" s="70" t="s">
        <v>63</v>
      </c>
      <c r="E38" s="86">
        <v>75.33</v>
      </c>
      <c r="F38" s="50">
        <v>5301303</v>
      </c>
      <c r="G38" s="37" t="s">
        <v>90</v>
      </c>
      <c r="H38" s="123"/>
      <c r="N38" s="34"/>
      <c r="O38" s="34"/>
      <c r="P38" s="14"/>
    </row>
    <row r="39" spans="1:16" ht="24" customHeight="1">
      <c r="A39" s="29" t="s">
        <v>241</v>
      </c>
      <c r="B39" s="28" t="s">
        <v>72</v>
      </c>
      <c r="C39" s="55" t="s">
        <v>204</v>
      </c>
      <c r="D39" s="70" t="s">
        <v>63</v>
      </c>
      <c r="E39" s="86">
        <v>24.3</v>
      </c>
      <c r="F39" s="50">
        <v>391280</v>
      </c>
      <c r="G39" s="37" t="s">
        <v>90</v>
      </c>
      <c r="H39" s="123"/>
      <c r="N39" s="34"/>
      <c r="O39" s="34"/>
      <c r="P39" s="14"/>
    </row>
    <row r="40" spans="1:16" ht="21.75" customHeight="1">
      <c r="A40" s="32"/>
      <c r="B40" s="39"/>
      <c r="C40" s="33"/>
      <c r="D40" s="72"/>
      <c r="E40" s="90">
        <f>SUM(E2:E39)</f>
        <v>131693.25</v>
      </c>
      <c r="F40" s="40"/>
      <c r="G40" s="40"/>
      <c r="N40" s="34"/>
      <c r="O40" s="34"/>
      <c r="P40" s="14"/>
    </row>
    <row r="41" spans="1:16" ht="23.25" customHeight="1">
      <c r="A41" s="57" t="s">
        <v>187</v>
      </c>
      <c r="B41" s="28">
        <v>4227</v>
      </c>
      <c r="C41" s="27" t="s">
        <v>120</v>
      </c>
      <c r="D41" s="70" t="s">
        <v>143</v>
      </c>
      <c r="E41" s="86">
        <v>1250</v>
      </c>
      <c r="F41" s="117">
        <v>39110</v>
      </c>
      <c r="G41" s="37" t="s">
        <v>211</v>
      </c>
      <c r="N41" s="34"/>
      <c r="O41" s="34"/>
      <c r="P41" s="14"/>
    </row>
    <row r="42" spans="1:16" ht="23.25" customHeight="1">
      <c r="A42" s="29" t="s">
        <v>83</v>
      </c>
      <c r="B42" s="28">
        <v>71513</v>
      </c>
      <c r="C42" s="27" t="s">
        <v>220</v>
      </c>
      <c r="D42" s="70" t="s">
        <v>221</v>
      </c>
      <c r="E42" s="86">
        <v>1400</v>
      </c>
      <c r="F42" s="28">
        <v>1750</v>
      </c>
      <c r="G42" s="37" t="s">
        <v>211</v>
      </c>
      <c r="N42" s="34"/>
      <c r="O42" s="34"/>
      <c r="P42" s="14"/>
    </row>
    <row r="43" spans="1:16" ht="25.5" customHeight="1">
      <c r="A43" s="29" t="s">
        <v>83</v>
      </c>
      <c r="B43" s="28" t="s">
        <v>137</v>
      </c>
      <c r="C43" s="55" t="s">
        <v>163</v>
      </c>
      <c r="D43" s="71" t="s">
        <v>149</v>
      </c>
      <c r="E43" s="86">
        <v>914</v>
      </c>
      <c r="F43" s="28">
        <v>1752</v>
      </c>
      <c r="G43" s="37" t="s">
        <v>211</v>
      </c>
      <c r="I43" s="14"/>
      <c r="N43" s="34"/>
      <c r="O43" s="34"/>
      <c r="P43" s="14"/>
    </row>
    <row r="44" spans="1:16" ht="25.5" customHeight="1">
      <c r="A44" s="29" t="s">
        <v>267</v>
      </c>
      <c r="B44" s="28">
        <v>9418</v>
      </c>
      <c r="C44" s="55" t="s">
        <v>265</v>
      </c>
      <c r="D44" s="71" t="s">
        <v>154</v>
      </c>
      <c r="E44" s="86">
        <v>3800</v>
      </c>
      <c r="F44" s="117">
        <v>39114</v>
      </c>
      <c r="G44" s="37" t="s">
        <v>211</v>
      </c>
      <c r="I44" s="14"/>
      <c r="N44" s="34"/>
      <c r="O44" s="34"/>
      <c r="P44" s="14"/>
    </row>
    <row r="45" spans="1:16" ht="25.5" customHeight="1">
      <c r="A45" s="29" t="s">
        <v>267</v>
      </c>
      <c r="B45" s="28">
        <v>9328</v>
      </c>
      <c r="C45" s="55" t="s">
        <v>265</v>
      </c>
      <c r="D45" s="71" t="s">
        <v>154</v>
      </c>
      <c r="E45" s="86">
        <v>3800</v>
      </c>
      <c r="F45" s="117">
        <v>39114</v>
      </c>
      <c r="G45" s="37" t="s">
        <v>211</v>
      </c>
      <c r="I45" s="14"/>
      <c r="N45" s="34"/>
      <c r="O45" s="34"/>
      <c r="P45" s="14"/>
    </row>
    <row r="46" spans="1:16" ht="25.5" customHeight="1">
      <c r="A46" s="29" t="s">
        <v>267</v>
      </c>
      <c r="B46" s="28">
        <v>9607</v>
      </c>
      <c r="C46" s="55" t="s">
        <v>265</v>
      </c>
      <c r="D46" s="71" t="s">
        <v>154</v>
      </c>
      <c r="E46" s="86">
        <v>3610</v>
      </c>
      <c r="F46" s="28">
        <v>1759</v>
      </c>
      <c r="G46" s="37" t="s">
        <v>211</v>
      </c>
      <c r="I46" s="14"/>
      <c r="N46" s="34"/>
      <c r="O46" s="34"/>
      <c r="P46" s="14"/>
    </row>
    <row r="47" spans="1:16" ht="25.5" customHeight="1">
      <c r="A47" s="29" t="s">
        <v>267</v>
      </c>
      <c r="B47" s="28">
        <v>9510</v>
      </c>
      <c r="C47" s="55" t="s">
        <v>265</v>
      </c>
      <c r="D47" s="71" t="s">
        <v>154</v>
      </c>
      <c r="E47" s="86">
        <v>3610</v>
      </c>
      <c r="F47" s="28">
        <v>1758</v>
      </c>
      <c r="G47" s="37" t="s">
        <v>211</v>
      </c>
      <c r="I47" s="14"/>
      <c r="N47" s="34"/>
      <c r="O47" s="34"/>
      <c r="P47" s="14"/>
    </row>
    <row r="48" spans="1:16" ht="17.1" customHeight="1">
      <c r="A48" s="45"/>
      <c r="B48" s="46"/>
      <c r="C48" s="47"/>
      <c r="D48" s="73"/>
      <c r="E48" s="91">
        <f>SUM(E41:E47)</f>
        <v>18384</v>
      </c>
      <c r="F48" s="40"/>
      <c r="G48" s="48"/>
      <c r="I48" s="14"/>
      <c r="J48" s="14" t="s">
        <v>188</v>
      </c>
      <c r="K48" s="54" t="s">
        <v>134</v>
      </c>
      <c r="M48" s="14"/>
      <c r="N48" s="34"/>
      <c r="O48" s="34"/>
      <c r="P48" s="14"/>
    </row>
    <row r="49" spans="1:12" ht="21" customHeight="1">
      <c r="A49" s="29" t="s">
        <v>83</v>
      </c>
      <c r="B49" s="43" t="s">
        <v>75</v>
      </c>
      <c r="C49" s="27" t="s">
        <v>252</v>
      </c>
      <c r="D49" s="70"/>
      <c r="E49" s="86">
        <v>1485.99</v>
      </c>
      <c r="F49" s="28">
        <v>180</v>
      </c>
      <c r="G49" s="37" t="s">
        <v>92</v>
      </c>
      <c r="H49" s="67"/>
      <c r="J49" s="110">
        <v>2276.33</v>
      </c>
      <c r="K49" s="86">
        <v>2646.78</v>
      </c>
      <c r="L49" s="34" t="s">
        <v>97</v>
      </c>
    </row>
    <row r="50" spans="1:12" ht="21" customHeight="1">
      <c r="A50" s="29" t="s">
        <v>83</v>
      </c>
      <c r="B50" s="43" t="s">
        <v>75</v>
      </c>
      <c r="C50" s="27" t="s">
        <v>217</v>
      </c>
      <c r="D50" s="70"/>
      <c r="E50" s="86">
        <v>1378.99</v>
      </c>
      <c r="F50" s="28">
        <v>180</v>
      </c>
      <c r="G50" s="37" t="s">
        <v>92</v>
      </c>
      <c r="H50" s="67"/>
      <c r="J50" s="110">
        <v>203.37</v>
      </c>
      <c r="K50" s="89">
        <v>502.85</v>
      </c>
      <c r="L50" t="s">
        <v>102</v>
      </c>
    </row>
    <row r="51" spans="1:12" ht="21" customHeight="1">
      <c r="A51" s="29" t="s">
        <v>83</v>
      </c>
      <c r="B51" s="43" t="s">
        <v>75</v>
      </c>
      <c r="C51" s="55" t="s">
        <v>202</v>
      </c>
      <c r="D51" s="71"/>
      <c r="E51" s="86">
        <v>1485.99</v>
      </c>
      <c r="F51" s="28">
        <v>180</v>
      </c>
      <c r="G51" s="37" t="s">
        <v>92</v>
      </c>
      <c r="H51" s="67"/>
      <c r="J51" s="36"/>
      <c r="K51" s="111">
        <f>1025.15+343.12</f>
        <v>1368.27</v>
      </c>
      <c r="L51" s="1" t="s">
        <v>164</v>
      </c>
    </row>
    <row r="52" spans="1:12" ht="21" customHeight="1">
      <c r="A52" s="29" t="s">
        <v>83</v>
      </c>
      <c r="B52" s="43" t="s">
        <v>75</v>
      </c>
      <c r="C52" s="27" t="s">
        <v>173</v>
      </c>
      <c r="D52" s="70"/>
      <c r="E52" s="86">
        <v>1389.32</v>
      </c>
      <c r="F52" s="28">
        <v>180</v>
      </c>
      <c r="G52" s="37" t="s">
        <v>92</v>
      </c>
      <c r="J52" s="36"/>
      <c r="K52" s="112">
        <v>317.42</v>
      </c>
      <c r="L52" t="s">
        <v>101</v>
      </c>
    </row>
    <row r="53" spans="1:12" ht="21" customHeight="1">
      <c r="A53" s="29" t="s">
        <v>83</v>
      </c>
      <c r="B53" s="43" t="s">
        <v>75</v>
      </c>
      <c r="C53" s="27" t="s">
        <v>178</v>
      </c>
      <c r="D53" s="70"/>
      <c r="E53" s="86">
        <v>2276.33</v>
      </c>
      <c r="F53" s="28">
        <v>180</v>
      </c>
      <c r="G53" s="37" t="s">
        <v>92</v>
      </c>
      <c r="J53" s="36">
        <f>255.86+9.44</f>
        <v>265.3</v>
      </c>
      <c r="K53" s="112">
        <f>255.86+9.44</f>
        <v>265.3</v>
      </c>
      <c r="L53" t="s">
        <v>100</v>
      </c>
    </row>
    <row r="54" spans="1:13" ht="21" customHeight="1">
      <c r="A54" s="29" t="s">
        <v>83</v>
      </c>
      <c r="B54" s="28" t="s">
        <v>77</v>
      </c>
      <c r="C54" s="27" t="s">
        <v>78</v>
      </c>
      <c r="D54" s="70"/>
      <c r="E54" s="86">
        <f>514.65+198.37</f>
        <v>713.02</v>
      </c>
      <c r="F54" s="117">
        <v>391392</v>
      </c>
      <c r="G54" s="37" t="s">
        <v>92</v>
      </c>
      <c r="H54" s="51" t="s">
        <v>105</v>
      </c>
      <c r="I54" s="14"/>
      <c r="J54" s="36">
        <v>198.37</v>
      </c>
      <c r="K54" s="112">
        <v>386.82</v>
      </c>
      <c r="L54" s="34" t="s">
        <v>103</v>
      </c>
      <c r="M54">
        <f>6*14.02</f>
        <v>84.12</v>
      </c>
    </row>
    <row r="55" spans="1:13" ht="21" customHeight="1">
      <c r="A55" s="29" t="s">
        <v>83</v>
      </c>
      <c r="B55" s="28" t="s">
        <v>76</v>
      </c>
      <c r="C55" s="55" t="s">
        <v>204</v>
      </c>
      <c r="D55" s="70"/>
      <c r="E55" s="86">
        <f>499.78+203.37</f>
        <v>703.15</v>
      </c>
      <c r="F55" s="28">
        <v>391186</v>
      </c>
      <c r="G55" s="37" t="s">
        <v>92</v>
      </c>
      <c r="H55" t="s">
        <v>106</v>
      </c>
      <c r="J55" s="36"/>
      <c r="K55" s="112"/>
      <c r="M55">
        <f>14.02*4</f>
        <v>56.08</v>
      </c>
    </row>
    <row r="56" spans="1:13" ht="21" customHeight="1">
      <c r="A56" s="29" t="s">
        <v>83</v>
      </c>
      <c r="B56" s="65" t="s">
        <v>288</v>
      </c>
      <c r="C56" s="27" t="s">
        <v>91</v>
      </c>
      <c r="D56" s="70" t="s">
        <v>148</v>
      </c>
      <c r="E56" s="86">
        <v>37.76</v>
      </c>
      <c r="F56" s="28">
        <v>1768</v>
      </c>
      <c r="G56" s="37" t="s">
        <v>92</v>
      </c>
      <c r="J56" s="113">
        <f>SUM(J49:J55)</f>
        <v>2943.37</v>
      </c>
      <c r="K56" s="113">
        <f>SUM(K49:K55)</f>
        <v>5487.44</v>
      </c>
      <c r="L56" s="49"/>
      <c r="M56">
        <v>14.02</v>
      </c>
    </row>
    <row r="57" spans="1:12" ht="21" customHeight="1">
      <c r="A57" s="29" t="s">
        <v>83</v>
      </c>
      <c r="B57" s="65" t="s">
        <v>289</v>
      </c>
      <c r="C57" s="27" t="s">
        <v>91</v>
      </c>
      <c r="D57" s="70" t="s">
        <v>148</v>
      </c>
      <c r="E57" s="86">
        <v>1279.3</v>
      </c>
      <c r="F57" s="28">
        <v>1769</v>
      </c>
      <c r="G57" s="37" t="s">
        <v>92</v>
      </c>
      <c r="J57" s="114"/>
      <c r="K57" s="115"/>
      <c r="L57" s="49"/>
    </row>
    <row r="58" spans="1:12" ht="21" customHeight="1">
      <c r="A58" s="29" t="s">
        <v>83</v>
      </c>
      <c r="B58" s="65">
        <v>536</v>
      </c>
      <c r="C58" s="27" t="s">
        <v>225</v>
      </c>
      <c r="D58" s="70"/>
      <c r="E58" s="86">
        <v>261</v>
      </c>
      <c r="F58" s="28">
        <v>231615</v>
      </c>
      <c r="G58" s="37" t="s">
        <v>92</v>
      </c>
      <c r="J58" s="124">
        <v>11010.85</v>
      </c>
      <c r="K58" s="34">
        <v>22793.23</v>
      </c>
      <c r="L58" s="34" t="s">
        <v>107</v>
      </c>
    </row>
    <row r="59" spans="1:13" ht="21" customHeight="1">
      <c r="A59" s="29" t="s">
        <v>85</v>
      </c>
      <c r="B59" s="43" t="s">
        <v>75</v>
      </c>
      <c r="C59" s="27" t="s">
        <v>133</v>
      </c>
      <c r="D59" s="70"/>
      <c r="E59" s="86">
        <v>2646.78</v>
      </c>
      <c r="F59" s="28">
        <v>180</v>
      </c>
      <c r="G59" s="37" t="s">
        <v>92</v>
      </c>
      <c r="J59" s="14">
        <f>J58-J56</f>
        <v>8067.4800000000005</v>
      </c>
      <c r="K59" s="14">
        <f>K58-K56</f>
        <v>17305.79</v>
      </c>
      <c r="M59">
        <v>14.02</v>
      </c>
    </row>
    <row r="60" spans="1:13" ht="21" customHeight="1">
      <c r="A60" s="29" t="s">
        <v>85</v>
      </c>
      <c r="B60" s="43" t="s">
        <v>75</v>
      </c>
      <c r="C60" s="27" t="s">
        <v>119</v>
      </c>
      <c r="D60" s="70"/>
      <c r="E60" s="86">
        <v>1893.37</v>
      </c>
      <c r="F60" s="28">
        <v>180</v>
      </c>
      <c r="G60" s="37" t="s">
        <v>92</v>
      </c>
      <c r="I60" s="34"/>
      <c r="M60">
        <v>14.02</v>
      </c>
    </row>
    <row r="61" spans="1:9" ht="21" customHeight="1">
      <c r="A61" s="29" t="s">
        <v>85</v>
      </c>
      <c r="B61" s="43" t="s">
        <v>75</v>
      </c>
      <c r="C61" s="27" t="s">
        <v>118</v>
      </c>
      <c r="D61" s="70"/>
      <c r="E61" s="86">
        <v>1801.41</v>
      </c>
      <c r="F61" s="28">
        <v>180</v>
      </c>
      <c r="G61" s="37" t="s">
        <v>92</v>
      </c>
      <c r="I61" s="34"/>
    </row>
    <row r="62" spans="1:7" ht="21" customHeight="1">
      <c r="A62" s="29" t="s">
        <v>85</v>
      </c>
      <c r="B62" s="43" t="s">
        <v>75</v>
      </c>
      <c r="C62" s="27" t="s">
        <v>135</v>
      </c>
      <c r="D62" s="70"/>
      <c r="E62" s="86">
        <v>993.66</v>
      </c>
      <c r="F62" s="28">
        <v>180</v>
      </c>
      <c r="G62" s="37" t="s">
        <v>92</v>
      </c>
    </row>
    <row r="63" spans="1:9" ht="21" customHeight="1">
      <c r="A63" s="29" t="s">
        <v>85</v>
      </c>
      <c r="B63" s="43" t="s">
        <v>75</v>
      </c>
      <c r="C63" s="27" t="s">
        <v>172</v>
      </c>
      <c r="D63" s="70"/>
      <c r="E63" s="86">
        <v>1318.07</v>
      </c>
      <c r="F63" s="28">
        <v>180</v>
      </c>
      <c r="G63" s="37" t="s">
        <v>92</v>
      </c>
      <c r="I63" s="34"/>
    </row>
    <row r="64" spans="1:9" ht="21" customHeight="1">
      <c r="A64" s="29" t="s">
        <v>85</v>
      </c>
      <c r="B64" s="43" t="s">
        <v>75</v>
      </c>
      <c r="C64" s="27" t="s">
        <v>136</v>
      </c>
      <c r="D64" s="70"/>
      <c r="E64" s="86">
        <v>2453.4</v>
      </c>
      <c r="F64" s="28">
        <v>180</v>
      </c>
      <c r="G64" s="37" t="s">
        <v>92</v>
      </c>
      <c r="I64" s="34"/>
    </row>
    <row r="65" spans="1:7" ht="21" customHeight="1">
      <c r="A65" s="29" t="s">
        <v>85</v>
      </c>
      <c r="B65" s="43" t="s">
        <v>75</v>
      </c>
      <c r="C65" s="27" t="s">
        <v>99</v>
      </c>
      <c r="D65" s="70"/>
      <c r="E65" s="86">
        <v>2008.66</v>
      </c>
      <c r="F65" s="28">
        <v>180</v>
      </c>
      <c r="G65" s="37" t="s">
        <v>92</v>
      </c>
    </row>
    <row r="66" spans="1:7" ht="21" customHeight="1">
      <c r="A66" s="29" t="s">
        <v>85</v>
      </c>
      <c r="B66" s="43" t="s">
        <v>75</v>
      </c>
      <c r="C66" s="27" t="s">
        <v>136</v>
      </c>
      <c r="D66" s="70"/>
      <c r="E66" s="86">
        <v>1568.7</v>
      </c>
      <c r="F66" s="28">
        <v>181</v>
      </c>
      <c r="G66" s="37" t="s">
        <v>92</v>
      </c>
    </row>
    <row r="67" spans="1:8" ht="23.25">
      <c r="A67" s="29" t="s">
        <v>85</v>
      </c>
      <c r="B67" s="28" t="s">
        <v>72</v>
      </c>
      <c r="C67" s="55" t="s">
        <v>204</v>
      </c>
      <c r="D67" s="70"/>
      <c r="E67" s="86">
        <v>1672.44</v>
      </c>
      <c r="F67" s="28">
        <v>391186</v>
      </c>
      <c r="G67" s="37" t="s">
        <v>92</v>
      </c>
      <c r="H67" t="s">
        <v>106</v>
      </c>
    </row>
    <row r="68" spans="1:8" ht="19.5" customHeight="1">
      <c r="A68" s="29" t="s">
        <v>85</v>
      </c>
      <c r="B68" s="28" t="s">
        <v>77</v>
      </c>
      <c r="C68" s="27" t="s">
        <v>78</v>
      </c>
      <c r="D68" s="70"/>
      <c r="E68" s="86">
        <v>1528.53</v>
      </c>
      <c r="F68" s="117">
        <v>391392</v>
      </c>
      <c r="G68" s="37" t="s">
        <v>92</v>
      </c>
      <c r="H68" s="51" t="s">
        <v>105</v>
      </c>
    </row>
    <row r="69" spans="1:8" ht="23.25">
      <c r="A69" s="29" t="s">
        <v>85</v>
      </c>
      <c r="B69" s="28" t="s">
        <v>72</v>
      </c>
      <c r="C69" s="55" t="s">
        <v>204</v>
      </c>
      <c r="D69" s="70"/>
      <c r="E69" s="86">
        <v>317.42</v>
      </c>
      <c r="F69" s="117">
        <v>391182</v>
      </c>
      <c r="G69" s="37" t="s">
        <v>92</v>
      </c>
      <c r="H69" s="56" t="s">
        <v>101</v>
      </c>
    </row>
    <row r="70" spans="1:10" ht="18" customHeight="1">
      <c r="A70" s="29" t="s">
        <v>85</v>
      </c>
      <c r="B70" s="28" t="s">
        <v>88</v>
      </c>
      <c r="C70" s="55" t="s">
        <v>89</v>
      </c>
      <c r="D70" s="71"/>
      <c r="E70" s="86">
        <v>2411.24</v>
      </c>
      <c r="F70" s="117">
        <v>391156</v>
      </c>
      <c r="G70" s="37" t="s">
        <v>92</v>
      </c>
      <c r="J70" s="14"/>
    </row>
    <row r="71" spans="1:9" ht="20.25" customHeight="1">
      <c r="A71" s="29" t="s">
        <v>85</v>
      </c>
      <c r="B71" s="28">
        <v>13921</v>
      </c>
      <c r="C71" s="55" t="s">
        <v>130</v>
      </c>
      <c r="D71" s="71" t="s">
        <v>214</v>
      </c>
      <c r="E71" s="86">
        <v>86.68</v>
      </c>
      <c r="F71" s="28">
        <v>391216</v>
      </c>
      <c r="G71" s="37" t="s">
        <v>92</v>
      </c>
      <c r="H71" s="56"/>
      <c r="I71" s="14"/>
    </row>
    <row r="72" spans="1:9" ht="23.25" customHeight="1">
      <c r="A72" s="29" t="s">
        <v>85</v>
      </c>
      <c r="B72" s="65" t="s">
        <v>288</v>
      </c>
      <c r="C72" s="27" t="s">
        <v>91</v>
      </c>
      <c r="D72" s="70" t="s">
        <v>148</v>
      </c>
      <c r="E72" s="87">
        <f>9.44*7</f>
        <v>66.08</v>
      </c>
      <c r="F72" s="117">
        <v>1768</v>
      </c>
      <c r="G72" s="37" t="s">
        <v>92</v>
      </c>
      <c r="I72" s="14"/>
    </row>
    <row r="73" spans="1:9" ht="23.25" customHeight="1">
      <c r="A73" s="29" t="s">
        <v>85</v>
      </c>
      <c r="B73" s="65" t="s">
        <v>289</v>
      </c>
      <c r="C73" s="27" t="s">
        <v>91</v>
      </c>
      <c r="D73" s="70" t="s">
        <v>148</v>
      </c>
      <c r="E73" s="87">
        <v>1791.02</v>
      </c>
      <c r="F73" s="117">
        <v>1769</v>
      </c>
      <c r="G73" s="37" t="s">
        <v>92</v>
      </c>
      <c r="I73" s="14"/>
    </row>
    <row r="74" spans="1:8" ht="23.25" customHeight="1">
      <c r="A74" s="29" t="s">
        <v>85</v>
      </c>
      <c r="B74" s="65" t="s">
        <v>190</v>
      </c>
      <c r="C74" s="27" t="s">
        <v>223</v>
      </c>
      <c r="D74" s="70" t="s">
        <v>224</v>
      </c>
      <c r="E74" s="87">
        <v>235.77</v>
      </c>
      <c r="F74" s="117">
        <v>1771</v>
      </c>
      <c r="G74" s="37" t="s">
        <v>92</v>
      </c>
      <c r="H74" s="122"/>
    </row>
    <row r="75" spans="1:7" ht="23.25" customHeight="1">
      <c r="A75" s="29" t="s">
        <v>218</v>
      </c>
      <c r="B75" s="65" t="s">
        <v>75</v>
      </c>
      <c r="C75" s="27" t="s">
        <v>257</v>
      </c>
      <c r="D75" s="70"/>
      <c r="E75" s="87">
        <v>1767.68</v>
      </c>
      <c r="F75" s="28">
        <v>180</v>
      </c>
      <c r="G75" s="37" t="s">
        <v>92</v>
      </c>
    </row>
    <row r="76" spans="1:8" ht="23.25" customHeight="1">
      <c r="A76" s="29" t="s">
        <v>218</v>
      </c>
      <c r="B76" s="28" t="s">
        <v>72</v>
      </c>
      <c r="C76" s="55" t="s">
        <v>204</v>
      </c>
      <c r="D76" s="70"/>
      <c r="E76" s="86">
        <v>153.06</v>
      </c>
      <c r="F76" s="28">
        <v>391186</v>
      </c>
      <c r="G76" s="37" t="s">
        <v>92</v>
      </c>
      <c r="H76" t="s">
        <v>106</v>
      </c>
    </row>
    <row r="77" spans="1:8" ht="23.25" customHeight="1">
      <c r="A77" s="29" t="s">
        <v>218</v>
      </c>
      <c r="B77" s="65">
        <v>536</v>
      </c>
      <c r="C77" s="27" t="s">
        <v>225</v>
      </c>
      <c r="D77" s="70"/>
      <c r="E77" s="86">
        <v>162</v>
      </c>
      <c r="F77" s="28">
        <v>231615</v>
      </c>
      <c r="G77" s="37" t="s">
        <v>92</v>
      </c>
      <c r="H77" s="122"/>
    </row>
    <row r="78" spans="1:7" ht="23.25" customHeight="1">
      <c r="A78" s="29" t="s">
        <v>218</v>
      </c>
      <c r="B78" s="65" t="s">
        <v>288</v>
      </c>
      <c r="C78" s="27" t="s">
        <v>91</v>
      </c>
      <c r="D78" s="70" t="s">
        <v>148</v>
      </c>
      <c r="E78" s="86">
        <v>9.44</v>
      </c>
      <c r="F78" s="28">
        <v>1768</v>
      </c>
      <c r="G78" s="37" t="s">
        <v>92</v>
      </c>
    </row>
    <row r="79" spans="1:7" ht="23.25" customHeight="1">
      <c r="A79" s="29" t="s">
        <v>218</v>
      </c>
      <c r="B79" s="65" t="s">
        <v>289</v>
      </c>
      <c r="C79" s="27" t="s">
        <v>91</v>
      </c>
      <c r="D79" s="70" t="s">
        <v>148</v>
      </c>
      <c r="E79" s="86">
        <v>255.86</v>
      </c>
      <c r="F79" s="28">
        <v>1769</v>
      </c>
      <c r="G79" s="37" t="s">
        <v>92</v>
      </c>
    </row>
    <row r="80" spans="1:8" ht="23.25" customHeight="1">
      <c r="A80" s="29" t="s">
        <v>218</v>
      </c>
      <c r="B80" s="28" t="s">
        <v>77</v>
      </c>
      <c r="C80" s="27" t="s">
        <v>78</v>
      </c>
      <c r="D80" s="70"/>
      <c r="E80" s="86">
        <v>153.65</v>
      </c>
      <c r="F80" s="117">
        <v>391392</v>
      </c>
      <c r="G80" s="37" t="s">
        <v>92</v>
      </c>
      <c r="H80" s="51" t="s">
        <v>105</v>
      </c>
    </row>
    <row r="81" spans="1:11" ht="25.5" customHeight="1">
      <c r="A81" s="59" t="s">
        <v>123</v>
      </c>
      <c r="B81" s="28">
        <v>3254</v>
      </c>
      <c r="C81" s="27" t="s">
        <v>174</v>
      </c>
      <c r="D81" s="70" t="s">
        <v>210</v>
      </c>
      <c r="E81" s="87">
        <v>182.26</v>
      </c>
      <c r="F81" s="117">
        <v>39114</v>
      </c>
      <c r="G81" s="30" t="s">
        <v>31</v>
      </c>
      <c r="H81" s="67" t="s">
        <v>104</v>
      </c>
      <c r="I81" s="14"/>
      <c r="K81" s="34"/>
    </row>
    <row r="82" spans="1:10" ht="19.5" customHeight="1">
      <c r="A82" s="29"/>
      <c r="B82" s="28"/>
      <c r="C82" s="27"/>
      <c r="D82" s="70"/>
      <c r="E82" s="92">
        <f>SUM(E49:E81)</f>
        <v>36488.03</v>
      </c>
      <c r="F82" s="28"/>
      <c r="G82" s="37"/>
      <c r="J82" s="34"/>
    </row>
    <row r="83" spans="1:10" ht="22.5" customHeight="1">
      <c r="A83" s="32"/>
      <c r="B83" s="39"/>
      <c r="C83" s="33" t="s">
        <v>116</v>
      </c>
      <c r="D83" s="72"/>
      <c r="E83" s="93">
        <f>E82</f>
        <v>36488.03</v>
      </c>
      <c r="F83" s="40"/>
      <c r="G83" s="40"/>
      <c r="J83" s="34"/>
    </row>
    <row r="84" spans="1:10" ht="22.5" customHeight="1">
      <c r="A84" s="57" t="s">
        <v>253</v>
      </c>
      <c r="B84" s="28">
        <v>9680</v>
      </c>
      <c r="C84" s="55" t="s">
        <v>260</v>
      </c>
      <c r="D84" s="70" t="s">
        <v>268</v>
      </c>
      <c r="E84" s="87">
        <v>532</v>
      </c>
      <c r="F84" s="28">
        <v>1747</v>
      </c>
      <c r="G84" s="44" t="s">
        <v>132</v>
      </c>
      <c r="J84" s="67"/>
    </row>
    <row r="85" spans="1:10" ht="24" customHeight="1">
      <c r="A85" s="57" t="s">
        <v>254</v>
      </c>
      <c r="B85" s="28">
        <v>317140</v>
      </c>
      <c r="C85" s="55" t="s">
        <v>269</v>
      </c>
      <c r="D85" s="70" t="s">
        <v>270</v>
      </c>
      <c r="E85" s="87">
        <v>522</v>
      </c>
      <c r="F85" s="117">
        <v>1754</v>
      </c>
      <c r="G85" s="44" t="s">
        <v>132</v>
      </c>
      <c r="J85" s="34"/>
    </row>
    <row r="86" spans="1:10" ht="24" customHeight="1">
      <c r="A86" s="57" t="s">
        <v>253</v>
      </c>
      <c r="B86" s="28">
        <v>3980</v>
      </c>
      <c r="C86" s="55" t="s">
        <v>271</v>
      </c>
      <c r="D86" s="71" t="s">
        <v>213</v>
      </c>
      <c r="E86" s="87">
        <v>1467.8</v>
      </c>
      <c r="F86" s="117">
        <v>1760</v>
      </c>
      <c r="G86" s="44" t="s">
        <v>132</v>
      </c>
      <c r="J86" s="34"/>
    </row>
    <row r="87" spans="1:7" ht="24" customHeight="1">
      <c r="A87" s="32"/>
      <c r="B87" s="39"/>
      <c r="C87" s="33"/>
      <c r="D87" s="72"/>
      <c r="E87" s="105">
        <f>SUM(E84:E86)</f>
        <v>2521.8</v>
      </c>
      <c r="F87" s="40"/>
      <c r="G87" s="40"/>
    </row>
    <row r="88" spans="1:10" ht="27" customHeight="1">
      <c r="A88" s="59" t="s">
        <v>255</v>
      </c>
      <c r="B88" s="28">
        <v>3603780</v>
      </c>
      <c r="C88" s="55" t="s">
        <v>272</v>
      </c>
      <c r="D88" s="71" t="s">
        <v>262</v>
      </c>
      <c r="E88" s="87">
        <v>704.28</v>
      </c>
      <c r="F88" s="28">
        <v>391396</v>
      </c>
      <c r="G88" s="30" t="s">
        <v>115</v>
      </c>
      <c r="I88" s="14"/>
      <c r="J88" s="14"/>
    </row>
    <row r="89" spans="1:9" ht="23.25" customHeight="1">
      <c r="A89" s="59" t="s">
        <v>255</v>
      </c>
      <c r="B89" s="28">
        <v>1562</v>
      </c>
      <c r="C89" s="55" t="s">
        <v>236</v>
      </c>
      <c r="D89" s="71" t="s">
        <v>237</v>
      </c>
      <c r="E89" s="87">
        <v>107.67</v>
      </c>
      <c r="F89" s="28">
        <v>1744</v>
      </c>
      <c r="G89" s="30" t="s">
        <v>115</v>
      </c>
      <c r="I89" s="14"/>
    </row>
    <row r="90" spans="1:10" ht="22.5" customHeight="1">
      <c r="A90" s="59" t="s">
        <v>255</v>
      </c>
      <c r="B90" s="28">
        <v>46070</v>
      </c>
      <c r="C90" s="55" t="s">
        <v>233</v>
      </c>
      <c r="D90" s="71" t="s">
        <v>234</v>
      </c>
      <c r="E90" s="87">
        <v>76.19</v>
      </c>
      <c r="F90" s="117">
        <v>39110</v>
      </c>
      <c r="G90" s="30" t="s">
        <v>115</v>
      </c>
      <c r="J90" s="14"/>
    </row>
    <row r="91" spans="1:9" ht="24" customHeight="1">
      <c r="A91" s="59" t="s">
        <v>255</v>
      </c>
      <c r="B91" s="28">
        <v>46101</v>
      </c>
      <c r="C91" s="55" t="s">
        <v>233</v>
      </c>
      <c r="D91" s="71" t="s">
        <v>234</v>
      </c>
      <c r="E91" s="94">
        <v>22.5</v>
      </c>
      <c r="F91" s="117">
        <v>39110</v>
      </c>
      <c r="G91" s="30" t="s">
        <v>115</v>
      </c>
      <c r="I91" s="14"/>
    </row>
    <row r="92" spans="1:7" ht="24" customHeight="1">
      <c r="A92" s="59" t="s">
        <v>255</v>
      </c>
      <c r="B92" s="28">
        <v>46107</v>
      </c>
      <c r="C92" s="55" t="s">
        <v>233</v>
      </c>
      <c r="D92" s="71" t="s">
        <v>234</v>
      </c>
      <c r="E92" s="94">
        <v>33.36</v>
      </c>
      <c r="F92" s="117">
        <v>39110</v>
      </c>
      <c r="G92" s="30" t="s">
        <v>115</v>
      </c>
    </row>
    <row r="93" spans="1:7" ht="24" customHeight="1">
      <c r="A93" s="59" t="s">
        <v>255</v>
      </c>
      <c r="B93" s="28">
        <v>46125</v>
      </c>
      <c r="C93" s="55" t="s">
        <v>233</v>
      </c>
      <c r="D93" s="71" t="s">
        <v>234</v>
      </c>
      <c r="E93" s="94">
        <v>15.12</v>
      </c>
      <c r="F93" s="117">
        <v>39110</v>
      </c>
      <c r="G93" s="30" t="s">
        <v>115</v>
      </c>
    </row>
    <row r="94" spans="1:7" ht="24" customHeight="1">
      <c r="A94" s="59" t="s">
        <v>255</v>
      </c>
      <c r="B94" s="28">
        <v>46140</v>
      </c>
      <c r="C94" s="55" t="s">
        <v>233</v>
      </c>
      <c r="D94" s="71" t="s">
        <v>234</v>
      </c>
      <c r="E94" s="94">
        <v>84.95</v>
      </c>
      <c r="F94" s="117">
        <v>39110</v>
      </c>
      <c r="G94" s="30" t="s">
        <v>115</v>
      </c>
    </row>
    <row r="95" spans="1:7" ht="24" customHeight="1">
      <c r="A95" s="59" t="s">
        <v>255</v>
      </c>
      <c r="B95" s="28">
        <v>46144</v>
      </c>
      <c r="C95" s="55" t="s">
        <v>233</v>
      </c>
      <c r="D95" s="71" t="s">
        <v>234</v>
      </c>
      <c r="E95" s="95">
        <v>139.04</v>
      </c>
      <c r="F95" s="117">
        <v>39110</v>
      </c>
      <c r="G95" s="30" t="s">
        <v>115</v>
      </c>
    </row>
    <row r="96" spans="1:7" ht="24" customHeight="1">
      <c r="A96" s="59" t="s">
        <v>255</v>
      </c>
      <c r="B96" s="28">
        <v>46146</v>
      </c>
      <c r="C96" s="55" t="s">
        <v>233</v>
      </c>
      <c r="D96" s="71" t="s">
        <v>234</v>
      </c>
      <c r="E96" s="95">
        <v>392.4</v>
      </c>
      <c r="F96" s="117">
        <v>39110</v>
      </c>
      <c r="G96" s="30" t="s">
        <v>115</v>
      </c>
    </row>
    <row r="97" spans="1:7" ht="24" customHeight="1">
      <c r="A97" s="59" t="s">
        <v>255</v>
      </c>
      <c r="B97" s="28">
        <v>46148</v>
      </c>
      <c r="C97" s="55" t="s">
        <v>233</v>
      </c>
      <c r="D97" s="71" t="s">
        <v>234</v>
      </c>
      <c r="E97" s="95">
        <v>357.25</v>
      </c>
      <c r="F97" s="117">
        <v>39110</v>
      </c>
      <c r="G97" s="30" t="s">
        <v>115</v>
      </c>
    </row>
    <row r="98" spans="1:7" ht="24" customHeight="1">
      <c r="A98" s="59" t="s">
        <v>255</v>
      </c>
      <c r="B98" s="28">
        <v>46177</v>
      </c>
      <c r="C98" s="55" t="s">
        <v>233</v>
      </c>
      <c r="D98" s="71" t="s">
        <v>234</v>
      </c>
      <c r="E98" s="95">
        <v>30.16</v>
      </c>
      <c r="F98" s="117">
        <v>39110</v>
      </c>
      <c r="G98" s="30" t="s">
        <v>115</v>
      </c>
    </row>
    <row r="99" spans="1:7" ht="24" customHeight="1">
      <c r="A99" s="59" t="s">
        <v>255</v>
      </c>
      <c r="B99" s="106">
        <v>46192</v>
      </c>
      <c r="C99" s="55" t="s">
        <v>233</v>
      </c>
      <c r="D99" s="71" t="s">
        <v>234</v>
      </c>
      <c r="E99" s="94">
        <v>64.77</v>
      </c>
      <c r="F99" s="117">
        <v>39110</v>
      </c>
      <c r="G99" s="30" t="s">
        <v>115</v>
      </c>
    </row>
    <row r="100" spans="1:8" ht="24" customHeight="1">
      <c r="A100" s="59" t="s">
        <v>255</v>
      </c>
      <c r="B100" s="28">
        <v>46207</v>
      </c>
      <c r="C100" s="55" t="s">
        <v>233</v>
      </c>
      <c r="D100" s="71" t="s">
        <v>234</v>
      </c>
      <c r="E100" s="94">
        <v>50.21</v>
      </c>
      <c r="F100" s="117">
        <v>39110</v>
      </c>
      <c r="G100" s="30" t="s">
        <v>115</v>
      </c>
      <c r="H100" s="51"/>
    </row>
    <row r="101" spans="1:7" ht="24" customHeight="1">
      <c r="A101" s="59" t="s">
        <v>255</v>
      </c>
      <c r="B101" s="28">
        <v>46235</v>
      </c>
      <c r="C101" s="55" t="s">
        <v>233</v>
      </c>
      <c r="D101" s="71" t="s">
        <v>234</v>
      </c>
      <c r="E101" s="94">
        <v>34.62</v>
      </c>
      <c r="F101" s="117">
        <v>39110</v>
      </c>
      <c r="G101" s="30" t="s">
        <v>115</v>
      </c>
    </row>
    <row r="102" spans="1:7" ht="24" customHeight="1">
      <c r="A102" s="59" t="s">
        <v>255</v>
      </c>
      <c r="B102" s="28">
        <v>46260</v>
      </c>
      <c r="C102" s="55" t="s">
        <v>233</v>
      </c>
      <c r="D102" s="71" t="s">
        <v>234</v>
      </c>
      <c r="E102" s="95">
        <v>45.77</v>
      </c>
      <c r="F102" s="117">
        <v>39110</v>
      </c>
      <c r="G102" s="30" t="s">
        <v>235</v>
      </c>
    </row>
    <row r="103" spans="1:7" ht="24" customHeight="1">
      <c r="A103" s="59" t="s">
        <v>255</v>
      </c>
      <c r="B103" s="28">
        <v>46274</v>
      </c>
      <c r="C103" s="55" t="s">
        <v>233</v>
      </c>
      <c r="D103" s="71" t="s">
        <v>234</v>
      </c>
      <c r="E103" s="95">
        <v>25.61</v>
      </c>
      <c r="F103" s="117">
        <v>39110</v>
      </c>
      <c r="G103" s="30" t="s">
        <v>115</v>
      </c>
    </row>
    <row r="104" spans="1:7" ht="25.5" customHeight="1">
      <c r="A104" s="59" t="s">
        <v>255</v>
      </c>
      <c r="B104" s="28">
        <v>46286</v>
      </c>
      <c r="C104" s="55" t="s">
        <v>233</v>
      </c>
      <c r="D104" s="71" t="s">
        <v>234</v>
      </c>
      <c r="E104" s="95">
        <v>46.05</v>
      </c>
      <c r="F104" s="117">
        <v>39110</v>
      </c>
      <c r="G104" s="30" t="s">
        <v>115</v>
      </c>
    </row>
    <row r="105" spans="1:7" ht="21.75" customHeight="1">
      <c r="A105" s="59" t="s">
        <v>255</v>
      </c>
      <c r="B105" s="28">
        <v>46316</v>
      </c>
      <c r="C105" s="55" t="s">
        <v>233</v>
      </c>
      <c r="D105" s="71" t="s">
        <v>234</v>
      </c>
      <c r="E105" s="95">
        <v>39.44</v>
      </c>
      <c r="F105" s="117">
        <v>39110</v>
      </c>
      <c r="G105" s="30" t="s">
        <v>115</v>
      </c>
    </row>
    <row r="106" spans="1:9" ht="21.75" customHeight="1">
      <c r="A106" s="59" t="s">
        <v>255</v>
      </c>
      <c r="B106" s="28">
        <v>46129</v>
      </c>
      <c r="C106" s="55" t="s">
        <v>233</v>
      </c>
      <c r="D106" s="71" t="s">
        <v>234</v>
      </c>
      <c r="E106" s="95">
        <v>104.29</v>
      </c>
      <c r="F106" s="117">
        <v>39110</v>
      </c>
      <c r="G106" s="30" t="s">
        <v>115</v>
      </c>
      <c r="I106" s="14"/>
    </row>
    <row r="107" spans="1:7" ht="21.75" customHeight="1">
      <c r="A107" s="59" t="s">
        <v>255</v>
      </c>
      <c r="B107" s="28">
        <v>46336</v>
      </c>
      <c r="C107" s="55" t="s">
        <v>233</v>
      </c>
      <c r="D107" s="71" t="s">
        <v>234</v>
      </c>
      <c r="E107" s="95">
        <v>75.42</v>
      </c>
      <c r="F107" s="117">
        <v>39110</v>
      </c>
      <c r="G107" s="30" t="s">
        <v>115</v>
      </c>
    </row>
    <row r="108" spans="1:7" ht="21.75" customHeight="1">
      <c r="A108" s="59" t="s">
        <v>255</v>
      </c>
      <c r="B108" s="28">
        <v>46359</v>
      </c>
      <c r="C108" s="55" t="s">
        <v>233</v>
      </c>
      <c r="D108" s="71" t="s">
        <v>234</v>
      </c>
      <c r="E108" s="95">
        <v>54.63</v>
      </c>
      <c r="F108" s="117">
        <v>39110</v>
      </c>
      <c r="G108" s="30" t="s">
        <v>115</v>
      </c>
    </row>
    <row r="109" spans="1:7" ht="21.75" customHeight="1">
      <c r="A109" s="59" t="s">
        <v>255</v>
      </c>
      <c r="B109" s="28">
        <v>711000</v>
      </c>
      <c r="C109" s="55" t="s">
        <v>261</v>
      </c>
      <c r="D109" s="71" t="s">
        <v>256</v>
      </c>
      <c r="E109" s="95">
        <v>521.38</v>
      </c>
      <c r="F109" s="28">
        <v>1749</v>
      </c>
      <c r="G109" s="30" t="s">
        <v>115</v>
      </c>
    </row>
    <row r="110" spans="1:7" ht="21.75" customHeight="1">
      <c r="A110" s="59" t="s">
        <v>255</v>
      </c>
      <c r="B110" s="28">
        <v>546</v>
      </c>
      <c r="C110" s="55" t="s">
        <v>231</v>
      </c>
      <c r="D110" s="71" t="s">
        <v>232</v>
      </c>
      <c r="E110" s="95">
        <v>28.46</v>
      </c>
      <c r="F110" s="28">
        <v>1748</v>
      </c>
      <c r="G110" s="30" t="s">
        <v>115</v>
      </c>
    </row>
    <row r="111" spans="1:7" ht="21.75" customHeight="1">
      <c r="A111" s="59" t="s">
        <v>255</v>
      </c>
      <c r="B111" s="28">
        <v>548</v>
      </c>
      <c r="C111" s="55" t="s">
        <v>231</v>
      </c>
      <c r="D111" s="71" t="s">
        <v>232</v>
      </c>
      <c r="E111" s="95">
        <v>6.5</v>
      </c>
      <c r="F111" s="28">
        <v>1748</v>
      </c>
      <c r="G111" s="30" t="s">
        <v>115</v>
      </c>
    </row>
    <row r="112" spans="1:7" ht="21.75" customHeight="1">
      <c r="A112" s="59" t="s">
        <v>255</v>
      </c>
      <c r="B112" s="28">
        <v>550</v>
      </c>
      <c r="C112" s="55" t="s">
        <v>231</v>
      </c>
      <c r="D112" s="71" t="s">
        <v>232</v>
      </c>
      <c r="E112" s="95">
        <v>93.43</v>
      </c>
      <c r="F112" s="28">
        <v>1748</v>
      </c>
      <c r="G112" s="30" t="s">
        <v>115</v>
      </c>
    </row>
    <row r="113" spans="1:7" ht="21.75" customHeight="1">
      <c r="A113" s="59" t="s">
        <v>255</v>
      </c>
      <c r="B113" s="28">
        <v>552</v>
      </c>
      <c r="C113" s="55" t="s">
        <v>231</v>
      </c>
      <c r="D113" s="71" t="s">
        <v>232</v>
      </c>
      <c r="E113" s="95">
        <v>11</v>
      </c>
      <c r="F113" s="28">
        <v>1748</v>
      </c>
      <c r="G113" s="30" t="s">
        <v>115</v>
      </c>
    </row>
    <row r="114" spans="1:7" ht="21.75" customHeight="1">
      <c r="A114" s="59" t="s">
        <v>255</v>
      </c>
      <c r="B114" s="28">
        <v>555</v>
      </c>
      <c r="C114" s="55" t="s">
        <v>231</v>
      </c>
      <c r="D114" s="71" t="s">
        <v>232</v>
      </c>
      <c r="E114" s="95">
        <v>6.5</v>
      </c>
      <c r="F114" s="28">
        <v>1748</v>
      </c>
      <c r="G114" s="30" t="s">
        <v>115</v>
      </c>
    </row>
    <row r="115" spans="1:7" ht="21.75" customHeight="1">
      <c r="A115" s="59" t="s">
        <v>255</v>
      </c>
      <c r="B115" s="28">
        <v>559</v>
      </c>
      <c r="C115" s="55" t="s">
        <v>231</v>
      </c>
      <c r="D115" s="71" t="s">
        <v>232</v>
      </c>
      <c r="E115" s="95">
        <v>6.5</v>
      </c>
      <c r="F115" s="28">
        <v>1748</v>
      </c>
      <c r="G115" s="30" t="s">
        <v>115</v>
      </c>
    </row>
    <row r="116" spans="1:7" ht="21.75" customHeight="1">
      <c r="A116" s="59" t="s">
        <v>255</v>
      </c>
      <c r="B116" s="28">
        <v>562</v>
      </c>
      <c r="C116" s="55" t="s">
        <v>231</v>
      </c>
      <c r="D116" s="71" t="s">
        <v>232</v>
      </c>
      <c r="E116" s="95">
        <v>21.96</v>
      </c>
      <c r="F116" s="28">
        <v>1748</v>
      </c>
      <c r="G116" s="30" t="s">
        <v>115</v>
      </c>
    </row>
    <row r="117" spans="1:7" ht="21.75" customHeight="1">
      <c r="A117" s="59" t="s">
        <v>255</v>
      </c>
      <c r="B117" s="28">
        <v>564</v>
      </c>
      <c r="C117" s="55" t="s">
        <v>231</v>
      </c>
      <c r="D117" s="71" t="s">
        <v>232</v>
      </c>
      <c r="E117" s="95">
        <v>59.44</v>
      </c>
      <c r="F117" s="28">
        <v>1748</v>
      </c>
      <c r="G117" s="30" t="s">
        <v>115</v>
      </c>
    </row>
    <row r="118" spans="1:7" ht="21.75" customHeight="1">
      <c r="A118" s="59" t="s">
        <v>255</v>
      </c>
      <c r="B118" s="28">
        <v>543</v>
      </c>
      <c r="C118" s="55" t="s">
        <v>231</v>
      </c>
      <c r="D118" s="71" t="s">
        <v>232</v>
      </c>
      <c r="E118" s="95">
        <v>101.48</v>
      </c>
      <c r="F118" s="28">
        <v>1748</v>
      </c>
      <c r="G118" s="30" t="s">
        <v>115</v>
      </c>
    </row>
    <row r="119" spans="1:7" ht="21.75" customHeight="1">
      <c r="A119" s="59" t="s">
        <v>255</v>
      </c>
      <c r="B119" s="28">
        <v>566</v>
      </c>
      <c r="C119" s="55" t="s">
        <v>231</v>
      </c>
      <c r="D119" s="71" t="s">
        <v>232</v>
      </c>
      <c r="E119" s="95">
        <v>15.5</v>
      </c>
      <c r="F119" s="28">
        <v>1748</v>
      </c>
      <c r="G119" s="30" t="s">
        <v>115</v>
      </c>
    </row>
    <row r="120" spans="1:7" ht="21.75" customHeight="1">
      <c r="A120" s="59" t="s">
        <v>255</v>
      </c>
      <c r="B120" s="28">
        <v>568</v>
      </c>
      <c r="C120" s="55" t="s">
        <v>231</v>
      </c>
      <c r="D120" s="71" t="s">
        <v>232</v>
      </c>
      <c r="E120" s="95">
        <v>96.19</v>
      </c>
      <c r="F120" s="28">
        <v>1748</v>
      </c>
      <c r="G120" s="30" t="s">
        <v>115</v>
      </c>
    </row>
    <row r="121" spans="1:7" ht="21.75" customHeight="1">
      <c r="A121" s="59" t="s">
        <v>255</v>
      </c>
      <c r="B121" s="28">
        <v>557</v>
      </c>
      <c r="C121" s="55" t="s">
        <v>231</v>
      </c>
      <c r="D121" s="71" t="s">
        <v>232</v>
      </c>
      <c r="E121" s="95">
        <v>61.99</v>
      </c>
      <c r="F121" s="28">
        <v>1748</v>
      </c>
      <c r="G121" s="30" t="s">
        <v>115</v>
      </c>
    </row>
    <row r="122" spans="1:7" ht="21.75" customHeight="1">
      <c r="A122" s="59" t="s">
        <v>255</v>
      </c>
      <c r="B122" s="28">
        <v>744</v>
      </c>
      <c r="C122" s="55" t="s">
        <v>238</v>
      </c>
      <c r="D122" s="71" t="s">
        <v>239</v>
      </c>
      <c r="E122" s="95">
        <v>132</v>
      </c>
      <c r="F122" s="117">
        <v>39110</v>
      </c>
      <c r="G122" s="30" t="s">
        <v>115</v>
      </c>
    </row>
    <row r="123" spans="1:7" ht="21.75" customHeight="1">
      <c r="A123" s="59" t="s">
        <v>255</v>
      </c>
      <c r="B123" s="28">
        <v>4608</v>
      </c>
      <c r="C123" s="55" t="s">
        <v>273</v>
      </c>
      <c r="D123" s="71" t="s">
        <v>274</v>
      </c>
      <c r="E123" s="95">
        <v>8.45</v>
      </c>
      <c r="F123" s="28">
        <v>39115</v>
      </c>
      <c r="G123" s="30" t="s">
        <v>115</v>
      </c>
    </row>
    <row r="124" spans="1:7" ht="21.75" customHeight="1">
      <c r="A124" s="59" t="s">
        <v>255</v>
      </c>
      <c r="B124" s="28">
        <v>4609</v>
      </c>
      <c r="C124" s="55" t="s">
        <v>273</v>
      </c>
      <c r="D124" s="71" t="s">
        <v>274</v>
      </c>
      <c r="E124" s="95">
        <v>6.49</v>
      </c>
      <c r="F124" s="28">
        <v>39115</v>
      </c>
      <c r="G124" s="30" t="s">
        <v>115</v>
      </c>
    </row>
    <row r="125" spans="1:7" ht="21.75" customHeight="1">
      <c r="A125" s="59" t="s">
        <v>255</v>
      </c>
      <c r="B125" s="28">
        <v>4614</v>
      </c>
      <c r="C125" s="55" t="s">
        <v>273</v>
      </c>
      <c r="D125" s="71" t="s">
        <v>274</v>
      </c>
      <c r="E125" s="95">
        <v>29.95</v>
      </c>
      <c r="F125" s="28">
        <v>39115</v>
      </c>
      <c r="G125" s="30" t="s">
        <v>115</v>
      </c>
    </row>
    <row r="126" spans="1:7" ht="21.75" customHeight="1">
      <c r="A126" s="59" t="s">
        <v>255</v>
      </c>
      <c r="B126" s="28">
        <v>711205</v>
      </c>
      <c r="C126" s="55" t="s">
        <v>261</v>
      </c>
      <c r="D126" s="71" t="s">
        <v>256</v>
      </c>
      <c r="E126" s="95">
        <v>830.79</v>
      </c>
      <c r="F126" s="28">
        <v>1761</v>
      </c>
      <c r="G126" s="30" t="s">
        <v>115</v>
      </c>
    </row>
    <row r="127" spans="1:7" ht="21.75" customHeight="1">
      <c r="A127" s="59" t="s">
        <v>255</v>
      </c>
      <c r="B127" s="28">
        <v>1567</v>
      </c>
      <c r="C127" s="55" t="s">
        <v>236</v>
      </c>
      <c r="D127" s="71" t="s">
        <v>237</v>
      </c>
      <c r="E127" s="95">
        <v>96.28</v>
      </c>
      <c r="F127" s="28">
        <v>1757</v>
      </c>
      <c r="G127" s="30" t="s">
        <v>115</v>
      </c>
    </row>
    <row r="128" spans="1:7" ht="21.75" customHeight="1">
      <c r="A128" s="59" t="s">
        <v>255</v>
      </c>
      <c r="B128" s="28">
        <v>4347253</v>
      </c>
      <c r="C128" s="55" t="s">
        <v>298</v>
      </c>
      <c r="D128" s="71" t="s">
        <v>290</v>
      </c>
      <c r="E128" s="95">
        <f>1116.19-16.32</f>
        <v>1099.8700000000001</v>
      </c>
      <c r="F128" s="28">
        <v>1763</v>
      </c>
      <c r="G128" s="30" t="s">
        <v>299</v>
      </c>
    </row>
    <row r="129" spans="1:7" ht="21.75" customHeight="1">
      <c r="A129" s="59" t="s">
        <v>255</v>
      </c>
      <c r="B129" s="28">
        <v>8061</v>
      </c>
      <c r="C129" s="55" t="s">
        <v>291</v>
      </c>
      <c r="D129" s="71" t="s">
        <v>292</v>
      </c>
      <c r="E129" s="95">
        <v>49.5</v>
      </c>
      <c r="F129" s="28">
        <v>1764</v>
      </c>
      <c r="G129" s="30" t="s">
        <v>115</v>
      </c>
    </row>
    <row r="130" spans="1:7" ht="21.75" customHeight="1">
      <c r="A130" s="59" t="s">
        <v>255</v>
      </c>
      <c r="B130" s="28">
        <v>3629460</v>
      </c>
      <c r="C130" s="55" t="s">
        <v>272</v>
      </c>
      <c r="D130" s="71" t="s">
        <v>262</v>
      </c>
      <c r="E130" s="95">
        <v>265.37</v>
      </c>
      <c r="F130" s="28">
        <v>391872</v>
      </c>
      <c r="G130" s="30" t="s">
        <v>115</v>
      </c>
    </row>
    <row r="131" spans="1:7" ht="21.75" customHeight="1">
      <c r="A131" s="59" t="s">
        <v>255</v>
      </c>
      <c r="B131" s="28">
        <v>1579</v>
      </c>
      <c r="C131" s="55" t="s">
        <v>236</v>
      </c>
      <c r="D131" s="71" t="s">
        <v>237</v>
      </c>
      <c r="E131" s="95">
        <v>33.86</v>
      </c>
      <c r="F131" s="28">
        <v>1770</v>
      </c>
      <c r="G131" s="30" t="s">
        <v>115</v>
      </c>
    </row>
    <row r="132" spans="1:7" ht="21.75" customHeight="1">
      <c r="A132" s="59" t="s">
        <v>255</v>
      </c>
      <c r="B132" s="28">
        <v>719731</v>
      </c>
      <c r="C132" s="55" t="s">
        <v>261</v>
      </c>
      <c r="D132" s="71" t="s">
        <v>256</v>
      </c>
      <c r="E132" s="95">
        <v>171.63</v>
      </c>
      <c r="F132" s="28">
        <v>1767</v>
      </c>
      <c r="G132" s="30" t="s">
        <v>115</v>
      </c>
    </row>
    <row r="133" spans="1:7" ht="24" customHeight="1">
      <c r="A133" s="32"/>
      <c r="B133" s="39"/>
      <c r="C133" s="33"/>
      <c r="D133" s="72"/>
      <c r="E133" s="105">
        <f>SUM(E88:E132)</f>
        <v>6258.249999999999</v>
      </c>
      <c r="F133" s="40"/>
      <c r="G133" s="40"/>
    </row>
    <row r="134" spans="1:7" ht="24" customHeight="1">
      <c r="A134" s="59" t="s">
        <v>255</v>
      </c>
      <c r="B134" s="28">
        <v>1651962</v>
      </c>
      <c r="C134" s="55" t="s">
        <v>275</v>
      </c>
      <c r="D134" s="71" t="s">
        <v>276</v>
      </c>
      <c r="E134" s="95">
        <v>740.05</v>
      </c>
      <c r="F134" s="28">
        <v>1746</v>
      </c>
      <c r="G134" s="30" t="s">
        <v>264</v>
      </c>
    </row>
    <row r="135" spans="1:7" ht="24" customHeight="1">
      <c r="A135" s="59" t="s">
        <v>255</v>
      </c>
      <c r="B135" s="28">
        <v>185568</v>
      </c>
      <c r="C135" s="55" t="s">
        <v>277</v>
      </c>
      <c r="D135" s="71" t="s">
        <v>263</v>
      </c>
      <c r="E135" s="95">
        <v>371.5</v>
      </c>
      <c r="F135" s="28">
        <v>1745</v>
      </c>
      <c r="G135" s="30" t="s">
        <v>278</v>
      </c>
    </row>
    <row r="136" spans="1:7" ht="24" customHeight="1">
      <c r="A136" s="57" t="s">
        <v>281</v>
      </c>
      <c r="B136" s="28">
        <v>333035</v>
      </c>
      <c r="C136" s="55" t="s">
        <v>279</v>
      </c>
      <c r="D136" s="71" t="s">
        <v>280</v>
      </c>
      <c r="E136" s="95">
        <v>186.1</v>
      </c>
      <c r="F136" s="28">
        <v>1751</v>
      </c>
      <c r="G136" s="30" t="s">
        <v>278</v>
      </c>
    </row>
    <row r="137" spans="1:7" ht="24" customHeight="1">
      <c r="A137" s="57" t="s">
        <v>281</v>
      </c>
      <c r="B137" s="28">
        <v>7082233</v>
      </c>
      <c r="C137" s="55" t="s">
        <v>282</v>
      </c>
      <c r="D137" s="71" t="s">
        <v>283</v>
      </c>
      <c r="E137" s="95">
        <v>538.16</v>
      </c>
      <c r="F137" s="28">
        <v>1753</v>
      </c>
      <c r="G137" s="30" t="s">
        <v>278</v>
      </c>
    </row>
    <row r="138" spans="1:7" ht="24" customHeight="1">
      <c r="A138" s="57" t="s">
        <v>296</v>
      </c>
      <c r="B138" s="28">
        <v>3583</v>
      </c>
      <c r="C138" s="55" t="s">
        <v>284</v>
      </c>
      <c r="D138" s="71" t="s">
        <v>285</v>
      </c>
      <c r="E138" s="95">
        <v>238</v>
      </c>
      <c r="F138" s="28">
        <v>391970</v>
      </c>
      <c r="G138" s="30" t="s">
        <v>264</v>
      </c>
    </row>
    <row r="139" spans="1:7" ht="21" customHeight="1">
      <c r="A139" s="32"/>
      <c r="B139" s="39"/>
      <c r="C139" s="33"/>
      <c r="D139" s="72"/>
      <c r="E139" s="105">
        <f>SUM(E134:E138)</f>
        <v>2073.81</v>
      </c>
      <c r="F139" s="40"/>
      <c r="G139" s="40"/>
    </row>
    <row r="140" spans="1:12" ht="24" customHeight="1">
      <c r="A140" s="29" t="s">
        <v>86</v>
      </c>
      <c r="B140" s="28">
        <v>1010263</v>
      </c>
      <c r="C140" s="55" t="s">
        <v>87</v>
      </c>
      <c r="D140" s="71" t="s">
        <v>158</v>
      </c>
      <c r="E140" s="95">
        <v>102333.12</v>
      </c>
      <c r="F140" s="117">
        <v>1765</v>
      </c>
      <c r="G140" s="30" t="s">
        <v>31</v>
      </c>
      <c r="I140" s="14"/>
      <c r="J140" s="34"/>
      <c r="K140" s="34"/>
      <c r="L140" s="14"/>
    </row>
    <row r="141" spans="1:12" ht="24" customHeight="1">
      <c r="A141" s="29" t="s">
        <v>86</v>
      </c>
      <c r="B141" s="28" t="s">
        <v>72</v>
      </c>
      <c r="C141" s="55" t="s">
        <v>204</v>
      </c>
      <c r="D141" s="71" t="s">
        <v>63</v>
      </c>
      <c r="E141" s="95">
        <v>5070.31</v>
      </c>
      <c r="F141" s="50">
        <v>5307639</v>
      </c>
      <c r="G141" s="30" t="s">
        <v>31</v>
      </c>
      <c r="I141" s="14"/>
      <c r="J141" s="34"/>
      <c r="K141" s="34"/>
      <c r="L141" s="14"/>
    </row>
    <row r="142" spans="1:12" ht="24" customHeight="1">
      <c r="A142" s="29" t="s">
        <v>86</v>
      </c>
      <c r="B142" s="28" t="s">
        <v>72</v>
      </c>
      <c r="C142" s="55" t="s">
        <v>204</v>
      </c>
      <c r="D142" s="71" t="s">
        <v>63</v>
      </c>
      <c r="E142" s="95">
        <v>1635.59</v>
      </c>
      <c r="F142" s="50">
        <v>5301228</v>
      </c>
      <c r="G142" s="30" t="s">
        <v>31</v>
      </c>
      <c r="I142" s="14"/>
      <c r="J142" s="34"/>
      <c r="K142" s="34"/>
      <c r="L142" s="14"/>
    </row>
    <row r="143" spans="1:12" ht="24" customHeight="1">
      <c r="A143" s="29" t="s">
        <v>86</v>
      </c>
      <c r="B143" s="28">
        <v>1010262</v>
      </c>
      <c r="C143" s="55" t="s">
        <v>87</v>
      </c>
      <c r="D143" s="71" t="s">
        <v>158</v>
      </c>
      <c r="E143" s="95">
        <v>60153.23</v>
      </c>
      <c r="F143" s="117">
        <v>1766</v>
      </c>
      <c r="G143" s="30" t="s">
        <v>31</v>
      </c>
      <c r="H143" s="166" t="s">
        <v>293</v>
      </c>
      <c r="I143" s="14"/>
      <c r="J143" s="34"/>
      <c r="K143" s="34"/>
      <c r="L143" s="14"/>
    </row>
    <row r="144" spans="1:12" ht="24" customHeight="1">
      <c r="A144" s="29" t="s">
        <v>86</v>
      </c>
      <c r="B144" s="28" t="s">
        <v>72</v>
      </c>
      <c r="C144" s="55" t="s">
        <v>204</v>
      </c>
      <c r="D144" s="71" t="s">
        <v>63</v>
      </c>
      <c r="E144" s="95">
        <v>961.43</v>
      </c>
      <c r="F144" s="50">
        <v>5300053</v>
      </c>
      <c r="G144" s="30" t="s">
        <v>31</v>
      </c>
      <c r="H144" s="166" t="s">
        <v>293</v>
      </c>
      <c r="I144" s="14"/>
      <c r="J144" s="34"/>
      <c r="K144" s="34"/>
      <c r="L144" s="14"/>
    </row>
    <row r="145" spans="1:12" ht="24" customHeight="1">
      <c r="A145" s="29" t="s">
        <v>86</v>
      </c>
      <c r="B145" s="28" t="s">
        <v>72</v>
      </c>
      <c r="C145" s="55" t="s">
        <v>204</v>
      </c>
      <c r="D145" s="71" t="s">
        <v>63</v>
      </c>
      <c r="E145" s="95">
        <v>2980.42</v>
      </c>
      <c r="F145" s="50">
        <v>5307886</v>
      </c>
      <c r="G145" s="30" t="s">
        <v>31</v>
      </c>
      <c r="H145" s="166" t="s">
        <v>293</v>
      </c>
      <c r="I145" s="14"/>
      <c r="J145" s="34"/>
      <c r="K145" s="34"/>
      <c r="L145" s="14"/>
    </row>
    <row r="146" spans="1:7" ht="21.75" customHeight="1">
      <c r="A146" s="29" t="s">
        <v>74</v>
      </c>
      <c r="B146" s="28">
        <v>74</v>
      </c>
      <c r="C146" s="55" t="s">
        <v>199</v>
      </c>
      <c r="D146" s="71" t="s">
        <v>200</v>
      </c>
      <c r="E146" s="86">
        <v>55793.82</v>
      </c>
      <c r="F146" s="28">
        <v>39115</v>
      </c>
      <c r="G146" s="30" t="s">
        <v>31</v>
      </c>
    </row>
    <row r="147" spans="1:7" ht="24" customHeight="1">
      <c r="A147" s="29" t="s">
        <v>74</v>
      </c>
      <c r="B147" s="28" t="s">
        <v>72</v>
      </c>
      <c r="C147" s="55" t="s">
        <v>204</v>
      </c>
      <c r="D147" s="71" t="s">
        <v>63</v>
      </c>
      <c r="E147" s="86">
        <v>891.75</v>
      </c>
      <c r="F147" s="50">
        <v>5300769</v>
      </c>
      <c r="G147" s="30" t="s">
        <v>31</v>
      </c>
    </row>
    <row r="148" spans="1:7" ht="24" customHeight="1">
      <c r="A148" s="29" t="s">
        <v>74</v>
      </c>
      <c r="B148" s="28" t="s">
        <v>72</v>
      </c>
      <c r="C148" s="55" t="s">
        <v>204</v>
      </c>
      <c r="D148" s="71" t="s">
        <v>63</v>
      </c>
      <c r="E148" s="86">
        <v>2764.43</v>
      </c>
      <c r="F148" s="50">
        <v>5306377</v>
      </c>
      <c r="G148" s="30" t="s">
        <v>31</v>
      </c>
    </row>
    <row r="149" spans="1:11" ht="27" customHeight="1">
      <c r="A149" s="29" t="s">
        <v>183</v>
      </c>
      <c r="B149" s="28">
        <v>79</v>
      </c>
      <c r="C149" s="55" t="s">
        <v>228</v>
      </c>
      <c r="D149" s="71" t="s">
        <v>207</v>
      </c>
      <c r="E149" s="86">
        <v>4770</v>
      </c>
      <c r="F149" s="117">
        <v>39114</v>
      </c>
      <c r="G149" s="37" t="s">
        <v>90</v>
      </c>
      <c r="H149" s="123"/>
      <c r="K149" s="34"/>
    </row>
    <row r="150" spans="1:7" ht="24" customHeight="1">
      <c r="A150" s="55" t="s">
        <v>151</v>
      </c>
      <c r="B150" s="28">
        <v>1482</v>
      </c>
      <c r="C150" s="55" t="s">
        <v>152</v>
      </c>
      <c r="D150" s="71" t="s">
        <v>153</v>
      </c>
      <c r="E150" s="86">
        <v>7731.26</v>
      </c>
      <c r="F150" s="117">
        <v>1755</v>
      </c>
      <c r="G150" s="30" t="s">
        <v>31</v>
      </c>
    </row>
    <row r="151" spans="1:7" ht="24" customHeight="1">
      <c r="A151" s="55" t="s">
        <v>151</v>
      </c>
      <c r="B151" s="28" t="s">
        <v>190</v>
      </c>
      <c r="C151" s="55" t="s">
        <v>189</v>
      </c>
      <c r="D151" s="71"/>
      <c r="E151" s="86">
        <v>333.6</v>
      </c>
      <c r="F151" s="117">
        <v>391215</v>
      </c>
      <c r="G151" s="30" t="s">
        <v>31</v>
      </c>
    </row>
    <row r="152" spans="1:7" ht="24" customHeight="1">
      <c r="A152" s="55" t="s">
        <v>151</v>
      </c>
      <c r="B152" s="28" t="s">
        <v>177</v>
      </c>
      <c r="C152" s="55" t="s">
        <v>204</v>
      </c>
      <c r="D152" s="71" t="s">
        <v>63</v>
      </c>
      <c r="E152" s="86">
        <v>275.22</v>
      </c>
      <c r="F152" s="117">
        <v>391060</v>
      </c>
      <c r="G152" s="30" t="s">
        <v>31</v>
      </c>
    </row>
    <row r="153" spans="1:7" ht="24" customHeight="1">
      <c r="A153" s="57" t="s">
        <v>201</v>
      </c>
      <c r="B153" s="28">
        <v>758</v>
      </c>
      <c r="C153" s="55" t="s">
        <v>138</v>
      </c>
      <c r="D153" s="70" t="s">
        <v>146</v>
      </c>
      <c r="E153" s="86">
        <v>522.26</v>
      </c>
      <c r="F153" s="117">
        <v>39114</v>
      </c>
      <c r="G153" s="30" t="s">
        <v>31</v>
      </c>
    </row>
    <row r="154" spans="1:7" ht="24" customHeight="1">
      <c r="A154" s="57" t="s">
        <v>201</v>
      </c>
      <c r="B154" s="28" t="s">
        <v>177</v>
      </c>
      <c r="C154" s="55" t="s">
        <v>204</v>
      </c>
      <c r="D154" s="71" t="s">
        <v>63</v>
      </c>
      <c r="E154" s="86">
        <v>25.89</v>
      </c>
      <c r="F154" s="117">
        <v>5302393</v>
      </c>
      <c r="G154" s="30" t="s">
        <v>31</v>
      </c>
    </row>
    <row r="155" spans="1:7" ht="24" customHeight="1">
      <c r="A155" s="57" t="s">
        <v>201</v>
      </c>
      <c r="B155" s="28" t="s">
        <v>177</v>
      </c>
      <c r="C155" s="55" t="s">
        <v>204</v>
      </c>
      <c r="D155" s="71" t="s">
        <v>63</v>
      </c>
      <c r="E155" s="86">
        <v>8.35</v>
      </c>
      <c r="F155" s="117">
        <v>5306899</v>
      </c>
      <c r="G155" s="30" t="s">
        <v>31</v>
      </c>
    </row>
    <row r="156" spans="1:7" ht="24" customHeight="1">
      <c r="A156" s="57" t="s">
        <v>240</v>
      </c>
      <c r="B156" s="28">
        <v>757</v>
      </c>
      <c r="C156" s="55" t="s">
        <v>138</v>
      </c>
      <c r="D156" s="70" t="s">
        <v>146</v>
      </c>
      <c r="E156" s="86">
        <v>2298</v>
      </c>
      <c r="F156" s="117">
        <v>39114</v>
      </c>
      <c r="G156" s="30" t="s">
        <v>31</v>
      </c>
    </row>
    <row r="157" spans="1:7" ht="24" customHeight="1">
      <c r="A157" s="57" t="s">
        <v>240</v>
      </c>
      <c r="B157" s="28" t="s">
        <v>177</v>
      </c>
      <c r="C157" s="55" t="s">
        <v>204</v>
      </c>
      <c r="D157" s="71" t="s">
        <v>63</v>
      </c>
      <c r="E157" s="86">
        <v>36.73</v>
      </c>
      <c r="F157" s="117">
        <v>5306899</v>
      </c>
      <c r="G157" s="30" t="s">
        <v>31</v>
      </c>
    </row>
    <row r="158" spans="1:7" ht="24" customHeight="1">
      <c r="A158" s="57" t="s">
        <v>240</v>
      </c>
      <c r="B158" s="28" t="s">
        <v>177</v>
      </c>
      <c r="C158" s="55" t="s">
        <v>204</v>
      </c>
      <c r="D158" s="71" t="s">
        <v>63</v>
      </c>
      <c r="E158" s="86">
        <v>113.87</v>
      </c>
      <c r="F158" s="117">
        <v>5305539</v>
      </c>
      <c r="G158" s="30" t="s">
        <v>31</v>
      </c>
    </row>
    <row r="159" spans="1:16" ht="24" customHeight="1">
      <c r="A159" s="57" t="s">
        <v>191</v>
      </c>
      <c r="B159" s="28">
        <v>12149</v>
      </c>
      <c r="C159" s="55" t="s">
        <v>185</v>
      </c>
      <c r="D159" s="70" t="s">
        <v>186</v>
      </c>
      <c r="E159" s="86">
        <v>2416.82</v>
      </c>
      <c r="F159" s="117">
        <v>39114</v>
      </c>
      <c r="G159" s="30" t="s">
        <v>31</v>
      </c>
      <c r="H159" s="123"/>
      <c r="N159" s="34"/>
      <c r="O159" s="34"/>
      <c r="P159" s="14"/>
    </row>
    <row r="160" spans="1:16" ht="24" customHeight="1">
      <c r="A160" s="57" t="s">
        <v>191</v>
      </c>
      <c r="B160" s="28" t="s">
        <v>72</v>
      </c>
      <c r="C160" s="55" t="s">
        <v>204</v>
      </c>
      <c r="D160" s="70" t="s">
        <v>63</v>
      </c>
      <c r="E160" s="86">
        <v>38.63</v>
      </c>
      <c r="F160" s="50">
        <v>5306760</v>
      </c>
      <c r="G160" s="30" t="s">
        <v>31</v>
      </c>
      <c r="H160" s="123"/>
      <c r="N160" s="34"/>
      <c r="O160" s="34"/>
      <c r="P160" s="14"/>
    </row>
    <row r="161" spans="1:16" ht="24" customHeight="1">
      <c r="A161" s="57" t="s">
        <v>191</v>
      </c>
      <c r="B161" s="28" t="s">
        <v>72</v>
      </c>
      <c r="C161" s="55" t="s">
        <v>204</v>
      </c>
      <c r="D161" s="70" t="s">
        <v>63</v>
      </c>
      <c r="E161" s="86">
        <v>119.75</v>
      </c>
      <c r="F161" s="50">
        <v>5305412</v>
      </c>
      <c r="G161" s="30" t="s">
        <v>31</v>
      </c>
      <c r="H161" s="123"/>
      <c r="N161" s="34"/>
      <c r="O161" s="34"/>
      <c r="P161" s="14"/>
    </row>
    <row r="162" spans="1:16" ht="24" customHeight="1">
      <c r="A162" s="57" t="s">
        <v>245</v>
      </c>
      <c r="B162" s="28">
        <v>87360</v>
      </c>
      <c r="C162" s="55" t="s">
        <v>246</v>
      </c>
      <c r="D162" s="70" t="s">
        <v>247</v>
      </c>
      <c r="E162" s="86">
        <v>422.33</v>
      </c>
      <c r="F162" s="50">
        <v>39104</v>
      </c>
      <c r="G162" s="30" t="s">
        <v>244</v>
      </c>
      <c r="N162" s="34"/>
      <c r="O162" s="34"/>
      <c r="P162" s="14"/>
    </row>
    <row r="163" spans="1:16" ht="24" customHeight="1">
      <c r="A163" s="57" t="s">
        <v>245</v>
      </c>
      <c r="B163" s="28" t="s">
        <v>72</v>
      </c>
      <c r="C163" s="55" t="s">
        <v>204</v>
      </c>
      <c r="D163" s="70" t="s">
        <v>63</v>
      </c>
      <c r="E163" s="86">
        <v>6.75</v>
      </c>
      <c r="F163" s="50">
        <v>391275</v>
      </c>
      <c r="G163" s="30" t="s">
        <v>31</v>
      </c>
      <c r="N163" s="34"/>
      <c r="O163" s="34"/>
      <c r="P163" s="14"/>
    </row>
    <row r="164" spans="1:16" ht="24" customHeight="1">
      <c r="A164" s="57" t="s">
        <v>245</v>
      </c>
      <c r="B164" s="28" t="s">
        <v>72</v>
      </c>
      <c r="C164" s="55" t="s">
        <v>204</v>
      </c>
      <c r="D164" s="70" t="s">
        <v>63</v>
      </c>
      <c r="E164" s="86">
        <v>20.92</v>
      </c>
      <c r="F164" s="50">
        <v>5305881</v>
      </c>
      <c r="G164" s="30" t="s">
        <v>31</v>
      </c>
      <c r="N164" s="34"/>
      <c r="O164" s="34"/>
      <c r="P164" s="14"/>
    </row>
    <row r="165" spans="1:16" ht="24" customHeight="1">
      <c r="A165" s="57" t="s">
        <v>281</v>
      </c>
      <c r="B165" s="28">
        <v>6856</v>
      </c>
      <c r="C165" s="55" t="s">
        <v>286</v>
      </c>
      <c r="D165" s="70" t="s">
        <v>287</v>
      </c>
      <c r="E165" s="86">
        <v>55</v>
      </c>
      <c r="F165" s="50">
        <v>1756</v>
      </c>
      <c r="G165" s="30" t="s">
        <v>31</v>
      </c>
      <c r="N165" s="34"/>
      <c r="O165" s="34"/>
      <c r="P165" s="14"/>
    </row>
    <row r="166" spans="1:16" ht="24" customHeight="1">
      <c r="A166" s="57" t="s">
        <v>80</v>
      </c>
      <c r="B166" s="28">
        <v>118</v>
      </c>
      <c r="C166" s="55" t="s">
        <v>294</v>
      </c>
      <c r="D166" s="70" t="s">
        <v>295</v>
      </c>
      <c r="E166" s="86">
        <v>400</v>
      </c>
      <c r="F166" s="50">
        <v>1762</v>
      </c>
      <c r="G166" s="30" t="s">
        <v>31</v>
      </c>
      <c r="N166" s="34"/>
      <c r="O166" s="34"/>
      <c r="P166" s="14"/>
    </row>
    <row r="167" spans="1:8" ht="17.25" customHeight="1">
      <c r="A167" s="28"/>
      <c r="B167" s="28" t="s">
        <v>161</v>
      </c>
      <c r="C167" s="28" t="s">
        <v>89</v>
      </c>
      <c r="D167" s="28"/>
      <c r="E167" s="83">
        <v>126.5</v>
      </c>
      <c r="F167" s="28">
        <v>10823</v>
      </c>
      <c r="G167" s="37" t="s">
        <v>160</v>
      </c>
      <c r="H167" s="14"/>
    </row>
    <row r="168" spans="1:8" ht="17.25" customHeight="1">
      <c r="A168" s="32"/>
      <c r="B168" s="39"/>
      <c r="C168" s="33"/>
      <c r="D168" s="72"/>
      <c r="E168" s="109">
        <f>SUM(E140:E167)</f>
        <v>252305.98000000007</v>
      </c>
      <c r="F168" s="39"/>
      <c r="G168" s="40"/>
      <c r="H168" s="14"/>
    </row>
    <row r="169" spans="1:8" ht="17.25" customHeight="1">
      <c r="A169" s="28"/>
      <c r="B169" s="28" t="s">
        <v>161</v>
      </c>
      <c r="C169" s="28" t="s">
        <v>89</v>
      </c>
      <c r="D169" s="28"/>
      <c r="E169" s="83">
        <v>126.5</v>
      </c>
      <c r="F169" s="28">
        <v>10823</v>
      </c>
      <c r="G169" s="37" t="s">
        <v>160</v>
      </c>
      <c r="H169" s="14" t="s">
        <v>215</v>
      </c>
    </row>
    <row r="170" spans="1:9" ht="18" customHeight="1">
      <c r="A170" s="163"/>
      <c r="B170" s="163"/>
      <c r="C170" s="163"/>
      <c r="D170" s="99"/>
      <c r="E170" s="100">
        <f>E169+E168+E139+E133+E87+E83+E48+E40</f>
        <v>449851.6200000001</v>
      </c>
      <c r="F170" s="41"/>
      <c r="G170" s="42"/>
      <c r="H170" s="14"/>
      <c r="I170" s="116"/>
    </row>
    <row r="171" spans="1:9" ht="15">
      <c r="A171" s="24"/>
      <c r="B171" s="24"/>
      <c r="C171" s="24"/>
      <c r="D171" s="24"/>
      <c r="E171" s="88"/>
      <c r="F171" s="26"/>
      <c r="H171" s="14"/>
      <c r="I171" s="116"/>
    </row>
    <row r="172" spans="1:8" ht="15">
      <c r="A172" s="28" t="s">
        <v>129</v>
      </c>
      <c r="B172" s="28" t="s">
        <v>88</v>
      </c>
      <c r="C172" s="28" t="s">
        <v>65</v>
      </c>
      <c r="D172" s="28"/>
      <c r="E172" s="89">
        <v>9879.86</v>
      </c>
      <c r="F172" s="50">
        <v>391111</v>
      </c>
      <c r="G172" s="37" t="s">
        <v>92</v>
      </c>
      <c r="H172" s="14"/>
    </row>
    <row r="173" spans="1:8" ht="15">
      <c r="A173" s="24"/>
      <c r="B173" s="24"/>
      <c r="E173" s="62"/>
      <c r="F173" s="26"/>
      <c r="H173" s="69"/>
    </row>
    <row r="174" spans="1:8" ht="15">
      <c r="A174" s="24"/>
      <c r="B174" s="24"/>
      <c r="E174" s="62">
        <f>'anexo '!F35</f>
        <v>386457.68</v>
      </c>
      <c r="F174" s="26" t="s">
        <v>193</v>
      </c>
      <c r="H174" s="69"/>
    </row>
    <row r="175" spans="1:8" ht="15">
      <c r="A175" s="24"/>
      <c r="B175" s="24"/>
      <c r="C175" s="24" t="s">
        <v>250</v>
      </c>
      <c r="D175" s="125">
        <v>208622.24</v>
      </c>
      <c r="E175" s="62">
        <f>E170-E169-D176-E143-E144-E145</f>
        <v>368088.93000000017</v>
      </c>
      <c r="F175" s="26" t="s">
        <v>194</v>
      </c>
      <c r="G175" s="116"/>
      <c r="H175" s="69"/>
    </row>
    <row r="176" spans="1:8" ht="15">
      <c r="A176" s="24"/>
      <c r="B176" s="24"/>
      <c r="C176" s="24" t="s">
        <v>248</v>
      </c>
      <c r="D176" s="62">
        <f>E9+E16+E17+E18+E34+E35+E36+E37+E38+E39+E149+E159+E160+E161</f>
        <v>17541.110000000004</v>
      </c>
      <c r="E176" s="126">
        <f>E143+E144+E145</f>
        <v>64095.08</v>
      </c>
      <c r="F176" t="s">
        <v>300</v>
      </c>
      <c r="G176" s="14"/>
      <c r="H176" s="14"/>
    </row>
    <row r="177" spans="1:9" ht="15">
      <c r="A177" s="24"/>
      <c r="B177" s="24"/>
      <c r="C177" s="24" t="s">
        <v>249</v>
      </c>
      <c r="D177" s="62">
        <f>D175-D176</f>
        <v>191081.12999999998</v>
      </c>
      <c r="E177" s="62">
        <f>D176</f>
        <v>17541.110000000004</v>
      </c>
      <c r="F177" s="165" t="s">
        <v>301</v>
      </c>
      <c r="H177" s="14"/>
      <c r="I177" s="116"/>
    </row>
    <row r="178" spans="1:8" ht="15">
      <c r="A178" s="24"/>
      <c r="B178" s="24"/>
      <c r="C178" s="24"/>
      <c r="D178" s="24"/>
      <c r="E178" s="62">
        <f>E169</f>
        <v>126.5</v>
      </c>
      <c r="F178" s="26" t="s">
        <v>216</v>
      </c>
      <c r="H178" s="14"/>
    </row>
    <row r="179" spans="1:8" ht="15">
      <c r="A179" s="24"/>
      <c r="B179" s="24"/>
      <c r="C179" s="24"/>
      <c r="D179" s="164">
        <f>191041.14-D177</f>
        <v>-39.98999999996158</v>
      </c>
      <c r="E179" s="62">
        <v>4582.73</v>
      </c>
      <c r="F179" s="26" t="s">
        <v>259</v>
      </c>
      <c r="H179" s="14"/>
    </row>
    <row r="180" spans="1:8" ht="15">
      <c r="A180" s="24"/>
      <c r="B180" s="24"/>
      <c r="C180" s="24"/>
      <c r="D180" s="24"/>
      <c r="E180" s="25">
        <v>253</v>
      </c>
      <c r="F180" s="26" t="s">
        <v>258</v>
      </c>
      <c r="H180" s="14"/>
    </row>
    <row r="181" spans="1:8" ht="15">
      <c r="A181" s="24"/>
      <c r="B181" s="24"/>
      <c r="C181" s="24"/>
      <c r="D181" s="24"/>
      <c r="E181" s="25">
        <f>E174-E170+E176+E177+E178+E179+E180-E172</f>
        <v>13324.619999999886</v>
      </c>
      <c r="F181" s="26" t="s">
        <v>251</v>
      </c>
      <c r="H181" s="14"/>
    </row>
    <row r="182" spans="1:8" ht="15">
      <c r="A182" s="24"/>
      <c r="B182" s="24"/>
      <c r="C182" s="24"/>
      <c r="D182" s="24"/>
      <c r="H182" s="14"/>
    </row>
    <row r="183" spans="1:8" ht="15">
      <c r="A183" s="24"/>
      <c r="B183" s="24"/>
      <c r="C183" s="24"/>
      <c r="D183" s="24"/>
      <c r="E183" s="25">
        <f>E174-E175+E179+E180-E172</f>
        <v>13324.619999999824</v>
      </c>
      <c r="F183" s="26"/>
      <c r="H183" s="14"/>
    </row>
    <row r="184" spans="1:8" ht="15">
      <c r="A184" s="24"/>
      <c r="B184" s="24"/>
      <c r="C184" s="24"/>
      <c r="D184" s="24"/>
      <c r="E184" s="25"/>
      <c r="F184" s="26"/>
      <c r="H184" s="14"/>
    </row>
    <row r="185" spans="1:8" ht="15">
      <c r="A185" s="24"/>
      <c r="B185" s="24"/>
      <c r="C185" s="24"/>
      <c r="D185" s="24"/>
      <c r="E185" s="25"/>
      <c r="F185" s="26"/>
      <c r="H185" s="14"/>
    </row>
    <row r="186" spans="1:8" ht="15">
      <c r="A186" s="24"/>
      <c r="B186" s="24"/>
      <c r="C186" s="24"/>
      <c r="D186" s="24"/>
      <c r="E186" s="25"/>
      <c r="F186" s="26"/>
      <c r="H186" s="14"/>
    </row>
    <row r="187" spans="1:8" ht="15">
      <c r="A187" s="24"/>
      <c r="B187" s="24"/>
      <c r="C187" s="24"/>
      <c r="D187" s="24"/>
      <c r="E187" s="25"/>
      <c r="F187" s="26"/>
      <c r="H187" s="14"/>
    </row>
    <row r="188" spans="1:8" ht="15">
      <c r="A188" s="24"/>
      <c r="B188" s="24"/>
      <c r="C188" s="24"/>
      <c r="D188" s="24"/>
      <c r="E188" s="25"/>
      <c r="F188" s="26"/>
      <c r="H188" s="14"/>
    </row>
    <row r="189" spans="1:8" ht="15">
      <c r="A189" s="24"/>
      <c r="B189" s="24"/>
      <c r="C189" s="24"/>
      <c r="D189" s="24"/>
      <c r="E189" s="25"/>
      <c r="F189" s="26"/>
      <c r="H189" s="14"/>
    </row>
    <row r="190" spans="1:8" ht="15">
      <c r="A190" s="24"/>
      <c r="B190" s="24"/>
      <c r="C190" s="24"/>
      <c r="D190" s="24"/>
      <c r="E190" s="25"/>
      <c r="F190" s="26"/>
      <c r="H190" s="14"/>
    </row>
    <row r="191" spans="1:8" ht="15">
      <c r="A191" s="24"/>
      <c r="B191" s="24"/>
      <c r="C191" s="24"/>
      <c r="D191" s="24"/>
      <c r="E191" s="25"/>
      <c r="F191" s="26"/>
      <c r="H191" s="14"/>
    </row>
    <row r="192" spans="1:8" ht="15">
      <c r="A192" s="24"/>
      <c r="B192" s="24"/>
      <c r="C192" s="24"/>
      <c r="D192" s="24"/>
      <c r="E192" s="25"/>
      <c r="F192" s="26"/>
      <c r="H192" s="14"/>
    </row>
    <row r="193" spans="1:8" ht="15">
      <c r="A193" s="24"/>
      <c r="B193" s="24"/>
      <c r="C193" s="24"/>
      <c r="D193" s="24"/>
      <c r="E193" s="25"/>
      <c r="F193" s="26"/>
      <c r="H193" s="14"/>
    </row>
    <row r="194" spans="1:8" ht="15">
      <c r="A194" s="24"/>
      <c r="B194" s="24"/>
      <c r="C194" s="24"/>
      <c r="D194" s="24"/>
      <c r="E194" s="25"/>
      <c r="F194" s="26"/>
      <c r="H194" s="14"/>
    </row>
    <row r="195" spans="1:8" ht="15">
      <c r="A195" s="24"/>
      <c r="B195" s="24"/>
      <c r="C195" s="24"/>
      <c r="D195" s="24"/>
      <c r="E195" s="25"/>
      <c r="F195" s="26"/>
      <c r="H195" s="14"/>
    </row>
    <row r="196" spans="1:8" ht="15">
      <c r="A196" s="24"/>
      <c r="B196" s="24"/>
      <c r="C196" s="24"/>
      <c r="D196" s="24"/>
      <c r="E196" s="25"/>
      <c r="F196" s="26"/>
      <c r="H196" s="14"/>
    </row>
    <row r="197" spans="1:8" ht="15">
      <c r="A197" s="24"/>
      <c r="B197" s="24"/>
      <c r="C197" s="24"/>
      <c r="D197" s="24"/>
      <c r="E197" s="25"/>
      <c r="F197" s="26"/>
      <c r="H197" s="14"/>
    </row>
    <row r="198" spans="1:8" ht="15">
      <c r="A198" s="24"/>
      <c r="B198" s="24"/>
      <c r="C198" s="24"/>
      <c r="D198" s="24"/>
      <c r="E198" s="25"/>
      <c r="F198" s="26"/>
      <c r="H198" s="14"/>
    </row>
    <row r="199" spans="1:8" ht="15">
      <c r="A199" s="24"/>
      <c r="B199" s="24"/>
      <c r="C199" s="24"/>
      <c r="D199" s="24"/>
      <c r="E199" s="25"/>
      <c r="F199" s="26"/>
      <c r="H199" s="14"/>
    </row>
    <row r="200" spans="1:8" ht="15">
      <c r="A200" s="24"/>
      <c r="B200" s="24"/>
      <c r="C200" s="24"/>
      <c r="D200" s="24"/>
      <c r="E200" s="25"/>
      <c r="F200" s="26"/>
      <c r="H200" s="14"/>
    </row>
    <row r="201" spans="1:8" ht="15">
      <c r="A201" s="24"/>
      <c r="B201" s="24"/>
      <c r="C201" s="24"/>
      <c r="D201" s="24"/>
      <c r="E201" s="25"/>
      <c r="F201" s="26"/>
      <c r="H201" s="14"/>
    </row>
    <row r="202" spans="1:8" ht="15">
      <c r="A202" s="24"/>
      <c r="B202" s="24"/>
      <c r="C202" s="24"/>
      <c r="D202" s="24"/>
      <c r="E202" s="25"/>
      <c r="F202" s="26"/>
      <c r="H202" s="14"/>
    </row>
    <row r="203" spans="1:8" ht="15">
      <c r="A203" s="24"/>
      <c r="B203" s="24"/>
      <c r="C203" s="24"/>
      <c r="D203" s="24"/>
      <c r="E203" s="25"/>
      <c r="F203" s="26"/>
      <c r="H203" s="14"/>
    </row>
    <row r="204" spans="1:8" ht="15">
      <c r="A204" s="24"/>
      <c r="B204" s="24"/>
      <c r="C204" s="24"/>
      <c r="D204" s="24"/>
      <c r="E204" s="25"/>
      <c r="F204" s="26"/>
      <c r="H204" s="14"/>
    </row>
    <row r="205" spans="1:8" ht="15">
      <c r="A205" s="24"/>
      <c r="B205" s="24"/>
      <c r="C205" s="24"/>
      <c r="D205" s="24"/>
      <c r="E205" s="25"/>
      <c r="F205" s="26"/>
      <c r="H205" s="14"/>
    </row>
    <row r="206" spans="1:8" ht="15">
      <c r="A206" s="24"/>
      <c r="B206" s="24"/>
      <c r="C206" s="24"/>
      <c r="D206" s="24"/>
      <c r="E206" s="25"/>
      <c r="F206" s="26"/>
      <c r="H206" s="14"/>
    </row>
    <row r="207" spans="1:8" ht="15">
      <c r="A207" s="24"/>
      <c r="B207" s="24"/>
      <c r="C207" s="24"/>
      <c r="D207" s="24"/>
      <c r="E207" s="25"/>
      <c r="F207" s="26"/>
      <c r="H207" s="14"/>
    </row>
    <row r="208" spans="1:8" ht="15">
      <c r="A208" s="24"/>
      <c r="B208" s="24"/>
      <c r="C208" s="24"/>
      <c r="D208" s="24"/>
      <c r="E208" s="25"/>
      <c r="F208" s="26"/>
      <c r="H208" s="14"/>
    </row>
    <row r="209" spans="1:8" ht="15">
      <c r="A209" s="24"/>
      <c r="B209" s="24"/>
      <c r="C209" s="24"/>
      <c r="D209" s="24"/>
      <c r="E209" s="25"/>
      <c r="F209" s="26"/>
      <c r="H209" s="14"/>
    </row>
    <row r="210" spans="1:10" ht="15">
      <c r="A210" s="24"/>
      <c r="B210" s="24"/>
      <c r="C210" s="24"/>
      <c r="D210" s="24"/>
      <c r="E210" s="25"/>
      <c r="F210" s="26"/>
      <c r="H210" s="14"/>
      <c r="J210" s="34"/>
    </row>
    <row r="212" ht="15">
      <c r="J212" s="14"/>
    </row>
  </sheetData>
  <autoFilter ref="A1:H170"/>
  <mergeCells count="1">
    <mergeCell ref="A170:C170"/>
  </mergeCells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71" r:id="rId3"/>
  <rowBreaks count="3" manualBreakCount="3">
    <brk id="87" max="16383" man="1"/>
    <brk id="133" max="16383" man="1"/>
    <brk id="170" max="16383" man="1"/>
  </rowBreaks>
  <colBreaks count="1" manualBreakCount="1">
    <brk id="7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2023-09-14T14:04:21Z</cp:lastPrinted>
  <dcterms:created xsi:type="dcterms:W3CDTF">2015-02-24T11:41:13Z</dcterms:created>
  <dcterms:modified xsi:type="dcterms:W3CDTF">2023-09-25T18:06:14Z</dcterms:modified>
  <cp:category/>
  <cp:version/>
  <cp:contentType/>
  <cp:contentStatus/>
</cp:coreProperties>
</file>