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A810CCF9-C707-4144-937B-59F0E58B4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outubro" sheetId="26" r:id="rId2"/>
    <sheet name="Planilha2" sheetId="28" r:id="rId3"/>
  </sheets>
  <definedNames>
    <definedName name="_xlnm._FilterDatabase" localSheetId="1" hidden="1">outubro!$A$1:$H$190</definedName>
    <definedName name="_xlnm.Print_Area" localSheetId="1">outubro!$A$1:$L$190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F31" i="25"/>
  <c r="E124" i="26" l="1"/>
  <c r="E67" i="26" l="1"/>
  <c r="E66" i="26"/>
  <c r="E65" i="26"/>
  <c r="E63" i="26"/>
  <c r="E61" i="26"/>
  <c r="L65" i="26" l="1"/>
  <c r="L64" i="26"/>
  <c r="L63" i="26"/>
  <c r="E178" i="26"/>
  <c r="E180" i="26" s="1"/>
  <c r="I178" i="26"/>
  <c r="E177" i="26"/>
  <c r="L95" i="26"/>
  <c r="L93" i="26"/>
  <c r="L88" i="26"/>
  <c r="O74" i="26"/>
  <c r="L96" i="26" l="1"/>
  <c r="N72" i="26"/>
  <c r="P73" i="26" s="1"/>
  <c r="E40" i="26"/>
  <c r="E27" i="26" l="1"/>
  <c r="E187" i="26" l="1"/>
  <c r="E189" i="26"/>
  <c r="J90" i="26" l="1"/>
  <c r="L51" i="26" l="1"/>
  <c r="L53" i="26" s="1"/>
  <c r="J64" i="26" l="1"/>
  <c r="J61" i="26"/>
  <c r="M51" i="26" l="1"/>
  <c r="K51" i="26"/>
  <c r="M54" i="26" l="1"/>
  <c r="E95" i="26"/>
  <c r="K98" i="26" s="1"/>
  <c r="F30" i="25" l="1"/>
  <c r="F33" i="25" s="1"/>
  <c r="D83" i="25" l="1"/>
  <c r="E96" i="26" l="1"/>
  <c r="E190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
198,36+4,39conta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05 atendimentos não presenciais + 01 plantão 25/10/25</t>
        </r>
      </text>
    </comment>
    <comment ref="E125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 exames</t>
        </r>
      </text>
    </comment>
    <comment ref="E128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23 naso</t>
        </r>
      </text>
    </comment>
    <comment ref="E131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96
exames</t>
        </r>
      </text>
    </comment>
    <comment ref="E132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208 exames laudados</t>
        </r>
      </text>
    </comment>
    <comment ref="E133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324 exames</t>
        </r>
      </text>
    </comment>
    <comment ref="E134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
 testes seguimento</t>
        </r>
      </text>
    </comment>
    <comment ref="E135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05 testes maternidade</t>
        </r>
      </text>
    </comment>
    <comment ref="E136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
exames eletroencefalograma</t>
        </r>
      </text>
    </comment>
    <comment ref="E139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422
exames</t>
        </r>
      </text>
    </comment>
    <comment ref="E142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372 exames
</t>
        </r>
      </text>
    </comment>
    <comment ref="E153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10.989 exames realizados em OUTUBRO </t>
        </r>
      </text>
    </comment>
    <comment ref="E157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procedimentos
</t>
        </r>
      </text>
    </comment>
    <comment ref="E158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2HORAS/AULA</t>
        </r>
      </text>
    </comment>
    <comment ref="E159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outubro    exames 3739</t>
        </r>
      </text>
    </comment>
    <comment ref="E160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61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</commentList>
</comments>
</file>

<file path=xl/sharedStrings.xml><?xml version="1.0" encoding="utf-8"?>
<sst xmlns="http://schemas.openxmlformats.org/spreadsheetml/2006/main" count="1005" uniqueCount="313">
  <si>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</si>
  <si>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</si>
  <si>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</si>
  <si>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</si>
  <si>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</si>
  <si>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</si>
  <si>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</si>
  <si>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</si>
  <si>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</si>
  <si>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</si>
  <si>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</si>
  <si>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</si>
  <si>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</si>
  <si>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</si>
  <si>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</si>
  <si>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</si>
  <si>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</si>
  <si>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</si>
  <si>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</si>
  <si>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</si>
  <si>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</si>
  <si>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</si>
  <si>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</si>
  <si>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</si>
  <si>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</si>
  <si>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</si>
  <si>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</si>
  <si>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</si>
  <si>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</si>
  <si>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</si>
  <si>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</si>
  <si>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</si>
  <si>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</si>
  <si>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</si>
  <si>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</si>
  <si>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</si>
  <si>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</si>
  <si>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</si>
  <si>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</si>
  <si>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</si>
  <si>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</si>
  <si>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</si>
  <si>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</si>
  <si>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</si>
  <si>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</si>
  <si>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</si>
  <si>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</si>
  <si>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</si>
  <si>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</si>
  <si>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</si>
  <si>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</si>
  <si>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</si>
  <si>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</si>
  <si>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</si>
  <si>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</si>
  <si>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</si>
  <si>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</si>
  <si>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</si>
  <si>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</si>
  <si>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</si>
  <si>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</si>
  <si>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</si>
  <si>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</si>
  <si>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</si>
  <si>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</si>
  <si>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</si>
  <si>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</si>
  <si>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</si>
  <si>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</si>
  <si>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</si>
  <si>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</si>
  <si>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</si>
  <si>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</si>
  <si>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</si>
  <si>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</si>
  <si>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</si>
  <si>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</si>
  <si>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</si>
  <si>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</si>
  <si>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</si>
  <si>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</si>
  <si>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</si>
  <si>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</si>
  <si>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</si>
  <si>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</si>
  <si>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</si>
  <si>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</si>
  <si>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</si>
  <si>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</si>
  <si>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salário</t>
  </si>
  <si>
    <t>Serviço de Neurologia</t>
  </si>
  <si>
    <t>alimentação</t>
  </si>
  <si>
    <t>irrf</t>
  </si>
  <si>
    <t>fgts</t>
  </si>
  <si>
    <t>medicina</t>
  </si>
  <si>
    <t>FGTS</t>
  </si>
  <si>
    <t>INSS</t>
  </si>
  <si>
    <t>Total enf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</si>
  <si>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</si>
  <si>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</si>
  <si>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</si>
  <si>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</si>
  <si>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</si>
  <si>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</si>
  <si>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</si>
  <si>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</si>
  <si>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</si>
  <si>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</si>
  <si>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</si>
  <si>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</si>
  <si>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</si>
  <si>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</si>
  <si>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</si>
  <si>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</si>
  <si>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</si>
  <si>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</si>
  <si>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</si>
  <si>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</si>
  <si>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</si>
  <si>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</si>
  <si>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</si>
  <si>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</si>
  <si>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</si>
  <si>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</si>
  <si>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</si>
  <si>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</si>
  <si>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</si>
  <si>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</si>
  <si>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</si>
  <si>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</si>
  <si>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</si>
  <si>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</si>
  <si>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</si>
  <si>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</si>
  <si>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</si>
  <si>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</si>
  <si>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</si>
  <si>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</si>
  <si>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</si>
  <si>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</si>
  <si>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</si>
  <si>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</si>
  <si>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</si>
  <si>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</si>
  <si>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</si>
  <si>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</si>
  <si>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</si>
  <si>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</si>
  <si>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</si>
  <si>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</si>
  <si>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mapeamento de retina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</si>
  <si>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</si>
  <si>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</si>
  <si>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</si>
  <si>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</si>
  <si>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</si>
  <si>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</si>
  <si>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</si>
  <si>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 xml:space="preserve"> eletros laudados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</si>
  <si>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</si>
  <si>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</si>
  <si>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</si>
  <si>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</si>
  <si>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</si>
  <si>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</si>
  <si>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</si>
  <si>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</si>
  <si>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</si>
  <si>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</si>
  <si>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</si>
  <si>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</si>
  <si>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</si>
  <si>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</si>
  <si>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</si>
  <si>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</si>
  <si>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</si>
  <si>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</si>
  <si>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inss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</si>
  <si>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</si>
  <si>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</si>
  <si>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</si>
  <si>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</si>
  <si>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</si>
  <si>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</si>
  <si>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</si>
  <si>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</si>
  <si>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</si>
  <si>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Refeição</t>
  </si>
  <si>
    <t>Exame Mapeamento de Retina</t>
  </si>
  <si>
    <t>Exame Nasofibroscopia</t>
  </si>
  <si>
    <t xml:space="preserve">material médico hospitalar </t>
  </si>
  <si>
    <t>Eletros laudados</t>
  </si>
  <si>
    <t>Enfermeira Leidjane</t>
  </si>
  <si>
    <t>Enfermeira Fernanda NARA</t>
  </si>
  <si>
    <t>ALIMENTAÇÃO</t>
  </si>
  <si>
    <t>REFEIÇÃO</t>
  </si>
  <si>
    <t>refeição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</si>
  <si>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</si>
  <si>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</si>
  <si>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</si>
  <si>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</si>
  <si>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</si>
  <si>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</si>
  <si>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</si>
  <si>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iss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</si>
  <si>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</si>
  <si>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</si>
  <si>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</si>
  <si>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</si>
  <si>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</si>
  <si>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</si>
  <si>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</si>
  <si>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</si>
  <si>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</si>
  <si>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</si>
  <si>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</si>
  <si>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</si>
  <si>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</si>
  <si>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</si>
  <si>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TA 01</t>
  </si>
  <si>
    <t>Serviço médico Psiquiatra</t>
  </si>
  <si>
    <t>aula</t>
  </si>
  <si>
    <t>procedimento</t>
  </si>
  <si>
    <t>rescisao</t>
  </si>
  <si>
    <t>FGTS/CONSIGNADO</t>
  </si>
  <si>
    <t>37.229.383/001-84</t>
  </si>
  <si>
    <t>Bem Medicina de Familia Serviços Médicos Ltda</t>
  </si>
  <si>
    <t>serviço dermatologia</t>
  </si>
  <si>
    <t>Cipax Medicina Diagnóstica Ltda</t>
  </si>
  <si>
    <t>50.011.949/0001-65</t>
  </si>
  <si>
    <t>conta 3030-9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</si>
  <si>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</si>
  <si>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</si>
  <si>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</si>
  <si>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</si>
  <si>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</si>
  <si>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</si>
  <si>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</si>
  <si>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</si>
  <si>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</si>
  <si>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</si>
  <si>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</si>
  <si>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</si>
  <si>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</si>
  <si>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</si>
  <si>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</si>
  <si>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Laparo Serviços Médicos Assessoria Ltda</t>
  </si>
  <si>
    <t>11.639.597/0001-35</t>
  </si>
  <si>
    <t>Thais</t>
  </si>
  <si>
    <t>Noseap Fisioterapia e Reabilitação Ltda</t>
  </si>
  <si>
    <t>Telefonica Brasil s.a</t>
  </si>
  <si>
    <t>02.558.157/0001-62</t>
  </si>
  <si>
    <t>Utilidade Pública</t>
  </si>
  <si>
    <t>IRRF</t>
  </si>
  <si>
    <t>Archeleigar &amp; Nascimento Ltda Epp</t>
  </si>
  <si>
    <t>09.254.180/0001-02</t>
  </si>
  <si>
    <t>C M Hospitalar S.A</t>
  </si>
  <si>
    <t>12.420.164/0005-80</t>
  </si>
  <si>
    <t>Med Center Comercial Ltda</t>
  </si>
  <si>
    <t>00.874.929/0005-73</t>
  </si>
  <si>
    <t>medicamento (parcial)</t>
  </si>
  <si>
    <t>Supermed Com e Imp de Prod Med e Hosp Ltda</t>
  </si>
  <si>
    <t>11.206.099/0004-41</t>
  </si>
  <si>
    <t>Futura Comércio de Produtos Médicos e Hospitalares Ltda</t>
  </si>
  <si>
    <t>08.231.734/0001-93</t>
  </si>
  <si>
    <t>Crismed Comercial Hospitalar Ltda</t>
  </si>
  <si>
    <t>04.192.876/0001-38</t>
  </si>
  <si>
    <t>Comercial Cirurgica Rioclarense Ltda</t>
  </si>
  <si>
    <t>67.729.178/0004-91</t>
  </si>
  <si>
    <t>DBI Comércio e Importação Ltda</t>
  </si>
  <si>
    <t>07.295.190/0001-60</t>
  </si>
  <si>
    <t>Melhor Gas Distribuidora Ltda Epp</t>
  </si>
  <si>
    <t>48.100.176/0002-22</t>
  </si>
  <si>
    <t>Londres Dist de Prod Alimentícios Ltda</t>
  </si>
  <si>
    <t>07.034.947/0001-62</t>
  </si>
  <si>
    <t>Humana Alimentar Dist Medicamentos e Prod Nutricionais Ltda</t>
  </si>
  <si>
    <t>02.786.436/0001-83</t>
  </si>
  <si>
    <t>Nutriport Comercial Ltda</t>
  </si>
  <si>
    <t>03.612.312/0001-44</t>
  </si>
  <si>
    <t>Tanby Comércio de Ppaeis Ltda</t>
  </si>
  <si>
    <t>65.069.593/0001-98</t>
  </si>
  <si>
    <t>Uzias Custodio de Souza</t>
  </si>
  <si>
    <t>31.633.836/0001-57</t>
  </si>
  <si>
    <t>J. Padua Gráficos Ltda</t>
  </si>
  <si>
    <t>59.529.156/0001-07</t>
  </si>
  <si>
    <t>Drogarema Drogaria e Perfumaria Ltda</t>
  </si>
  <si>
    <t>12.003.055/0003-04</t>
  </si>
  <si>
    <t>Spartan do Brasil Produtos Quimicos Ltda</t>
  </si>
  <si>
    <t>46.256.772/0002-70</t>
  </si>
  <si>
    <t>Reval Atacado de Papelaria Ltda</t>
  </si>
  <si>
    <t>52.434.156/0001-84</t>
  </si>
  <si>
    <t>Sist Serv RB Quality Com de Embalagens Ltda</t>
  </si>
  <si>
    <t>08.189.587/0001-30</t>
  </si>
  <si>
    <t>Lider Vale Produtos e Equipamentos</t>
  </si>
  <si>
    <t>02.947.234/0001-76</t>
  </si>
  <si>
    <t>Lotus Central de Dist de Higienicos Ltda</t>
  </si>
  <si>
    <t>58.055.343/0001-33</t>
  </si>
  <si>
    <t>56.998.701/0034-84</t>
  </si>
  <si>
    <t>Serviço Infectologia</t>
  </si>
  <si>
    <t>Hemodipa Serviços Médicos Ltda Me</t>
  </si>
  <si>
    <t>07.540.086/0001-94</t>
  </si>
  <si>
    <t>1º parcela 13º</t>
  </si>
  <si>
    <t>Abbot Laboratórios do Brasil Ltda</t>
  </si>
  <si>
    <t>6374720/    6599218</t>
  </si>
  <si>
    <t>13 SALARIO</t>
  </si>
  <si>
    <t>Transf. Bancária nº 6556569 constante do Extrato</t>
  </si>
  <si>
    <t>Transf. Bancária nº 6545608 constante do Extrato</t>
  </si>
  <si>
    <t>Transf. Bancária nº 6581176 constante do Extrato</t>
  </si>
  <si>
    <t>Outas despesas</t>
  </si>
  <si>
    <t>Guararema, 02 de dezembro de 2025.</t>
  </si>
  <si>
    <t>32373507 Diego Armando Gutierri</t>
  </si>
  <si>
    <t>32.373.507/0001-87</t>
  </si>
  <si>
    <t>Funcionários da Santa Casa de Mis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</si>
</sst>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0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0" fillId="3" borderId="0" xfId="0" applyFill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164" fontId="0" fillId="0" borderId="0" xfId="1" applyFont="1" applyFill="1"/>
    <xf numFmtId="0" fontId="18" fillId="0" borderId="0" xfId="0" applyFont="1"/>
    <xf numFmtId="14" fontId="0" fillId="0" borderId="0" xfId="0" applyNumberFormat="1"/>
    <xf numFmtId="0" fontId="7" fillId="0" borderId="9" xfId="0" applyFont="1" applyBorder="1" applyAlignment="1">
      <alignment horizontal="center" wrapText="1"/>
    </xf>
    <xf numFmtId="164" fontId="10" fillId="0" borderId="12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1" xfId="0" applyBorder="1"/>
    <xf numFmtId="164" fontId="3" fillId="0" borderId="1" xfId="1" applyFont="1" applyFill="1" applyBorder="1"/>
    <xf numFmtId="164" fontId="0" fillId="0" borderId="1" xfId="0" applyNumberFormat="1" applyBorder="1"/>
    <xf numFmtId="164" fontId="16" fillId="0" borderId="1" xfId="1" applyFont="1" applyBorder="1"/>
    <xf numFmtId="164" fontId="0" fillId="3" borderId="1" xfId="1" applyFont="1" applyFill="1" applyBorder="1"/>
    <xf numFmtId="44" fontId="0" fillId="0" borderId="0" xfId="0" applyNumberFormat="1"/>
    <xf numFmtId="164" fontId="0" fillId="0" borderId="5" xfId="1" applyFont="1" applyBorder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0" fontId="6" fillId="5" borderId="0" xfId="0" applyFont="1" applyFill="1" applyAlignment="1">
      <alignment horizontal="center" wrapText="1"/>
    </xf>
    <xf numFmtId="44" fontId="18" fillId="0" borderId="0" xfId="0" applyNumberFormat="1" applyFont="1"/>
    <xf numFmtId="2" fontId="0" fillId="0" borderId="0" xfId="0" applyNumberFormat="1"/>
    <xf numFmtId="164" fontId="0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0" fontId="24" fillId="0" borderId="2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4" fontId="25" fillId="0" borderId="2" xfId="1" applyFont="1" applyFill="1" applyBorder="1" applyAlignment="1">
      <alignment horizontal="right"/>
    </xf>
    <xf numFmtId="0" fontId="26" fillId="0" borderId="1" xfId="0" applyFont="1" applyBorder="1"/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" xfId="0" applyFont="1" applyBorder="1" applyAlignment="1">
      <alignment horizontal="left"/>
    </xf>
    <xf numFmtId="164" fontId="25" fillId="0" borderId="2" xfId="1" applyFont="1" applyFill="1" applyBorder="1"/>
    <xf numFmtId="0" fontId="24" fillId="3" borderId="2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164" fontId="27" fillId="3" borderId="2" xfId="1" applyFont="1" applyFill="1" applyBorder="1"/>
    <xf numFmtId="0" fontId="26" fillId="3" borderId="1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164" fontId="27" fillId="4" borderId="2" xfId="1" applyFont="1" applyFill="1" applyBorder="1"/>
    <xf numFmtId="0" fontId="26" fillId="4" borderId="1" xfId="0" applyFont="1" applyFill="1" applyBorder="1"/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164" fontId="24" fillId="0" borderId="2" xfId="1" applyFont="1" applyFill="1" applyBorder="1"/>
    <xf numFmtId="164" fontId="27" fillId="0" borderId="2" xfId="1" applyFont="1" applyFill="1" applyBorder="1" applyAlignment="1">
      <alignment horizontal="right"/>
    </xf>
    <xf numFmtId="164" fontId="27" fillId="3" borderId="2" xfId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164" fontId="25" fillId="0" borderId="2" xfId="1" applyFont="1" applyFill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164" fontId="28" fillId="2" borderId="2" xfId="1" applyFont="1" applyFill="1" applyBorder="1"/>
    <xf numFmtId="0" fontId="26" fillId="2" borderId="1" xfId="0" applyFont="1" applyFill="1" applyBorder="1"/>
    <xf numFmtId="164" fontId="24" fillId="0" borderId="1" xfId="1" applyFont="1" applyFill="1" applyBorder="1"/>
    <xf numFmtId="164" fontId="28" fillId="2" borderId="1" xfId="1" applyFont="1" applyFill="1" applyBorder="1"/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29" fillId="0" borderId="0" xfId="0" applyFont="1"/>
    <xf numFmtId="164" fontId="0" fillId="6" borderId="0" xfId="0" applyNumberFormat="1" applyFill="1"/>
    <xf numFmtId="0" fontId="15" fillId="0" borderId="6" xfId="0" applyFont="1" applyBorder="1" applyAlignment="1">
      <alignment horizontal="left"/>
    </xf>
    <xf numFmtId="0" fontId="15" fillId="0" borderId="0" xfId="0" applyFont="1" applyAlignment="1">
      <alignment horizontal="left"/>
    </xf>
    <xf numFmtId="164" fontId="29" fillId="0" borderId="0" xfId="0" applyNumberFormat="1" applyFont="1"/>
    <xf numFmtId="0" fontId="0" fillId="6" borderId="0" xfId="0" applyFill="1"/>
    <xf numFmtId="164" fontId="27" fillId="2" borderId="2" xfId="1" applyFont="1" applyFill="1" applyBorder="1"/>
    <xf numFmtId="0" fontId="0" fillId="2" borderId="1" xfId="0" applyFill="1" applyBorder="1"/>
    <xf numFmtId="164" fontId="22" fillId="2" borderId="1" xfId="0" applyNumberFormat="1" applyFont="1" applyFill="1" applyBorder="1"/>
    <xf numFmtId="0" fontId="24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164" fontId="30" fillId="3" borderId="1" xfId="0" applyNumberFormat="1" applyFont="1" applyFill="1" applyBorder="1"/>
    <xf numFmtId="0" fontId="13" fillId="3" borderId="1" xfId="0" applyFont="1" applyFill="1" applyBorder="1"/>
    <xf numFmtId="0" fontId="0" fillId="3" borderId="1" xfId="0" applyFill="1" applyBorder="1"/>
    <xf numFmtId="3" fontId="24" fillId="0" borderId="3" xfId="0" applyNumberFormat="1" applyFont="1" applyBorder="1" applyAlignment="1">
      <alignment horizontal="left" wrapText="1"/>
    </xf>
    <xf numFmtId="164" fontId="10" fillId="0" borderId="1" xfId="1" applyFont="1" applyBorder="1"/>
    <xf numFmtId="164" fontId="25" fillId="0" borderId="1" xfId="1" applyFont="1" applyFill="1" applyBorder="1"/>
    <xf numFmtId="164" fontId="31" fillId="6" borderId="0" xfId="0" applyNumberFormat="1" applyFont="1" applyFill="1" applyAlignment="1">
      <alignment horizontal="center"/>
    </xf>
    <xf numFmtId="164" fontId="26" fillId="0" borderId="1" xfId="0" applyNumberFormat="1" applyFont="1" applyBorder="1"/>
    <xf numFmtId="164" fontId="26" fillId="0" borderId="1" xfId="1" applyFont="1" applyFill="1" applyBorder="1"/>
    <xf numFmtId="164" fontId="24" fillId="0" borderId="1" xfId="1" applyFont="1" applyBorder="1"/>
    <xf numFmtId="164" fontId="26" fillId="0" borderId="1" xfId="1" applyFont="1" applyFill="1" applyBorder="1" applyAlignment="1">
      <alignment horizontal="center"/>
    </xf>
    <xf numFmtId="164" fontId="0" fillId="0" borderId="0" xfId="1" applyFont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218"/>
  <sheetViews>
    <sheetView tabSelected="1" zoomScaleNormal="100" workbookViewId="0">
      <selection activeCell="G89" sqref="G1:M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136" t="s">
        <v>99</v>
      </c>
      <c r="B1" s="136"/>
      <c r="C1" s="136"/>
      <c r="D1" s="136"/>
      <c r="E1" s="136"/>
      <c r="F1" s="136"/>
    </row>
    <row r="2" spans="1:6" ht="6" customHeight="1" x14ac:dyDescent="0.25">
      <c r="A2" s="39"/>
      <c r="B2" s="39"/>
      <c r="C2" s="39"/>
      <c r="D2" s="39"/>
      <c r="E2" s="39"/>
      <c r="F2" s="39"/>
    </row>
    <row r="3" spans="1:6" ht="16.5" customHeight="1" x14ac:dyDescent="0.25">
      <c r="A3" s="136" t="s">
        <v>100</v>
      </c>
      <c r="B3" s="136"/>
      <c r="C3" s="136"/>
      <c r="D3" s="136"/>
      <c r="E3" s="136"/>
      <c r="F3" s="136"/>
    </row>
    <row r="4" spans="1:6" x14ac:dyDescent="0.25">
      <c r="A4" s="136" t="s">
        <v>0</v>
      </c>
      <c r="B4" s="136"/>
      <c r="C4" s="136"/>
      <c r="D4" s="136"/>
      <c r="E4" s="136"/>
      <c r="F4" s="136"/>
    </row>
    <row r="5" spans="1:6" ht="5.25" customHeight="1" x14ac:dyDescent="0.25">
      <c r="A5" s="39"/>
      <c r="B5" s="39"/>
      <c r="C5" s="39"/>
      <c r="D5" s="39"/>
      <c r="E5" s="39"/>
      <c r="F5" s="39"/>
    </row>
    <row r="6" spans="1:6" x14ac:dyDescent="0.25">
      <c r="A6" s="136" t="s">
        <v>54</v>
      </c>
      <c r="B6" s="136"/>
      <c r="C6" s="136"/>
      <c r="D6" s="136"/>
      <c r="E6" s="136"/>
      <c r="F6" s="136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56" t="s">
        <v>65</v>
      </c>
      <c r="C8" s="156"/>
      <c r="D8" s="156"/>
      <c r="E8" s="156"/>
      <c r="F8" s="156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206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141</v>
      </c>
      <c r="C13" s="1"/>
      <c r="D13" s="1"/>
      <c r="E13" s="1"/>
      <c r="F13" s="1"/>
    </row>
    <row r="14" spans="1:6" x14ac:dyDescent="0.25">
      <c r="A14" s="9" t="s">
        <v>3</v>
      </c>
      <c r="B14" s="1" t="s">
        <v>142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55" t="s">
        <v>205</v>
      </c>
      <c r="C15" s="155"/>
      <c r="D15" s="155"/>
      <c r="E15" s="155"/>
      <c r="F15" s="155"/>
    </row>
    <row r="16" spans="1:6" x14ac:dyDescent="0.25">
      <c r="A16" s="9" t="s">
        <v>4</v>
      </c>
      <c r="B16" s="41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40" t="s">
        <v>5</v>
      </c>
      <c r="B19" s="40" t="s">
        <v>6</v>
      </c>
      <c r="C19" s="154" t="s">
        <v>7</v>
      </c>
      <c r="D19" s="154"/>
      <c r="E19" s="154" t="s">
        <v>8</v>
      </c>
      <c r="F19" s="154"/>
    </row>
    <row r="20" spans="1:6" x14ac:dyDescent="0.25">
      <c r="A20" s="12" t="s">
        <v>201</v>
      </c>
      <c r="B20" s="15">
        <v>45716</v>
      </c>
      <c r="C20" s="147" t="s">
        <v>202</v>
      </c>
      <c r="D20" s="147"/>
      <c r="E20" s="149">
        <v>35493985.200000003</v>
      </c>
      <c r="F20" s="149"/>
    </row>
    <row r="21" spans="1:6" x14ac:dyDescent="0.25">
      <c r="A21" s="2" t="s">
        <v>214</v>
      </c>
      <c r="B21" s="15">
        <v>45764</v>
      </c>
      <c r="C21" s="146" t="s">
        <v>215</v>
      </c>
      <c r="D21" s="147"/>
      <c r="E21" s="148">
        <v>1617693.76</v>
      </c>
      <c r="F21" s="148"/>
    </row>
    <row r="22" spans="1:6" x14ac:dyDescent="0.25">
      <c r="A22" s="2" t="s">
        <v>245</v>
      </c>
      <c r="B22" s="15">
        <v>45882</v>
      </c>
      <c r="C22" s="146"/>
      <c r="D22" s="147"/>
      <c r="E22" s="148">
        <v>1000000</v>
      </c>
      <c r="F22" s="148"/>
    </row>
    <row r="23" spans="1:6" x14ac:dyDescent="0.25">
      <c r="A23" s="2"/>
      <c r="B23" s="15"/>
      <c r="C23" s="146"/>
      <c r="D23" s="147"/>
      <c r="E23" s="149"/>
      <c r="F23" s="149"/>
    </row>
    <row r="24" spans="1:6" ht="18" customHeight="1" x14ac:dyDescent="0.25">
      <c r="A24" s="152" t="s">
        <v>86</v>
      </c>
      <c r="B24" s="153"/>
      <c r="C24" s="153"/>
      <c r="D24" s="153"/>
      <c r="E24" s="153"/>
      <c r="F24" s="153"/>
    </row>
    <row r="25" spans="1:6" ht="34.5" customHeight="1" x14ac:dyDescent="0.25">
      <c r="A25" s="37" t="s">
        <v>9</v>
      </c>
      <c r="B25" s="37" t="s">
        <v>10</v>
      </c>
      <c r="C25" s="37" t="s">
        <v>11</v>
      </c>
      <c r="D25" s="150" t="s">
        <v>12</v>
      </c>
      <c r="E25" s="151"/>
      <c r="F25" s="37" t="s">
        <v>13</v>
      </c>
    </row>
    <row r="26" spans="1:6" ht="24" customHeight="1" x14ac:dyDescent="0.25">
      <c r="A26" s="126">
        <v>45975</v>
      </c>
      <c r="B26" s="30">
        <v>492466.42</v>
      </c>
      <c r="C26" s="126">
        <v>45975</v>
      </c>
      <c r="D26" s="142" t="s">
        <v>307</v>
      </c>
      <c r="E26" s="142"/>
      <c r="F26" s="127">
        <v>492466.42</v>
      </c>
    </row>
    <row r="27" spans="1:6" ht="28.5" customHeight="1" x14ac:dyDescent="0.25">
      <c r="A27" s="126">
        <v>45975</v>
      </c>
      <c r="B27" s="30">
        <v>8000</v>
      </c>
      <c r="C27" s="126">
        <v>45975</v>
      </c>
      <c r="D27" s="142" t="s">
        <v>306</v>
      </c>
      <c r="E27" s="142"/>
      <c r="F27" s="127">
        <v>8000</v>
      </c>
    </row>
    <row r="28" spans="1:6" ht="28.5" customHeight="1" x14ac:dyDescent="0.25">
      <c r="A28" s="126">
        <v>45975</v>
      </c>
      <c r="B28" s="30">
        <v>133080.98000000001</v>
      </c>
      <c r="C28" s="126">
        <v>45975</v>
      </c>
      <c r="D28" s="142" t="s">
        <v>305</v>
      </c>
      <c r="E28" s="142"/>
      <c r="F28" s="127">
        <v>133080.98000000001</v>
      </c>
    </row>
    <row r="29" spans="1:6" x14ac:dyDescent="0.25">
      <c r="A29" s="143" t="s">
        <v>120</v>
      </c>
      <c r="B29" s="143"/>
      <c r="C29" s="143"/>
      <c r="D29" s="143"/>
      <c r="E29" s="143"/>
      <c r="F29" s="38">
        <v>669867.38</v>
      </c>
    </row>
    <row r="30" spans="1:6" x14ac:dyDescent="0.25">
      <c r="A30" s="144" t="s">
        <v>14</v>
      </c>
      <c r="B30" s="144"/>
      <c r="C30" s="144"/>
      <c r="D30" s="144"/>
      <c r="E30" s="144"/>
      <c r="F30" s="32">
        <f>F26+F28+F27</f>
        <v>633547.4</v>
      </c>
    </row>
    <row r="31" spans="1:6" x14ac:dyDescent="0.25">
      <c r="A31" s="144" t="s">
        <v>17</v>
      </c>
      <c r="B31" s="144"/>
      <c r="C31" s="144"/>
      <c r="D31" s="144"/>
      <c r="E31" s="144"/>
      <c r="F31" s="128">
        <f>4.39+0.02+2.56+198.36+2979.92</f>
        <v>3185.25</v>
      </c>
    </row>
    <row r="32" spans="1:6" x14ac:dyDescent="0.25">
      <c r="A32" s="144" t="s">
        <v>66</v>
      </c>
      <c r="B32" s="144"/>
      <c r="C32" s="144"/>
      <c r="D32" s="144"/>
      <c r="E32" s="144"/>
      <c r="F32" s="118">
        <v>0</v>
      </c>
    </row>
    <row r="33" spans="1:6" x14ac:dyDescent="0.25">
      <c r="A33" s="144" t="s">
        <v>15</v>
      </c>
      <c r="B33" s="144"/>
      <c r="C33" s="144"/>
      <c r="D33" s="144"/>
      <c r="E33" s="144"/>
      <c r="F33" s="17">
        <f>F29+F30+F31+F32</f>
        <v>1306600.03</v>
      </c>
    </row>
    <row r="34" spans="1:6" ht="5.25" customHeight="1" x14ac:dyDescent="0.25">
      <c r="A34" s="145"/>
      <c r="B34" s="145"/>
      <c r="C34" s="145"/>
      <c r="D34" s="145"/>
      <c r="E34" s="145"/>
      <c r="F34" s="18"/>
    </row>
    <row r="35" spans="1:6" x14ac:dyDescent="0.25">
      <c r="A35" s="144" t="s">
        <v>101</v>
      </c>
      <c r="B35" s="144"/>
      <c r="C35" s="144"/>
      <c r="D35" s="144"/>
      <c r="E35" s="144"/>
      <c r="F35" s="17">
        <v>0</v>
      </c>
    </row>
    <row r="36" spans="1:6" x14ac:dyDescent="0.25">
      <c r="A36" s="144" t="s">
        <v>16</v>
      </c>
      <c r="B36" s="144"/>
      <c r="C36" s="144"/>
      <c r="D36" s="144"/>
      <c r="E36" s="144"/>
      <c r="F36" s="17">
        <f>F33+F35</f>
        <v>1306600.03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102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36" t="s">
        <v>99</v>
      </c>
      <c r="B55" s="136"/>
      <c r="C55" s="136"/>
      <c r="D55" s="136"/>
      <c r="E55" s="136"/>
      <c r="F55" s="136"/>
    </row>
    <row r="56" spans="1:6" ht="8.25" customHeight="1" x14ac:dyDescent="0.25">
      <c r="A56" s="39"/>
      <c r="B56" s="39"/>
      <c r="C56" s="39"/>
      <c r="D56" s="39"/>
      <c r="E56" s="39"/>
      <c r="F56" s="39"/>
    </row>
    <row r="57" spans="1:6" x14ac:dyDescent="0.25">
      <c r="A57" s="136" t="s">
        <v>100</v>
      </c>
      <c r="B57" s="136"/>
      <c r="C57" s="136"/>
      <c r="D57" s="136"/>
      <c r="E57" s="136"/>
      <c r="F57" s="136"/>
    </row>
    <row r="58" spans="1:6" x14ac:dyDescent="0.25">
      <c r="A58" s="136" t="s">
        <v>0</v>
      </c>
      <c r="B58" s="136"/>
      <c r="C58" s="136"/>
      <c r="D58" s="136"/>
      <c r="E58" s="136"/>
      <c r="F58" s="136"/>
    </row>
    <row r="59" spans="1:6" ht="9" customHeight="1" x14ac:dyDescent="0.25">
      <c r="A59" s="39"/>
      <c r="B59" s="39"/>
      <c r="C59" s="39"/>
      <c r="D59" s="39"/>
      <c r="E59" s="39"/>
      <c r="F59" s="39"/>
    </row>
    <row r="60" spans="1:6" x14ac:dyDescent="0.25">
      <c r="A60" s="136" t="s">
        <v>54</v>
      </c>
      <c r="B60" s="136"/>
      <c r="C60" s="136"/>
      <c r="D60" s="136"/>
      <c r="E60" s="136"/>
      <c r="F60" s="136"/>
    </row>
    <row r="61" spans="1:6" ht="8.25" customHeight="1" x14ac:dyDescent="0.25">
      <c r="A61" s="39"/>
      <c r="B61" s="39"/>
      <c r="C61" s="39"/>
      <c r="D61" s="39"/>
      <c r="E61" s="39"/>
      <c r="F61" s="39"/>
    </row>
    <row r="62" spans="1:6" ht="38.25" customHeight="1" x14ac:dyDescent="0.25">
      <c r="A62" s="137" t="s">
        <v>207</v>
      </c>
      <c r="B62" s="137"/>
      <c r="C62" s="137"/>
      <c r="D62" s="137"/>
      <c r="E62" s="137"/>
      <c r="F62" s="13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38" t="s">
        <v>88</v>
      </c>
      <c r="B64" s="138"/>
      <c r="C64" s="138"/>
      <c r="D64" s="138"/>
      <c r="E64" s="138"/>
      <c r="F64" s="138"/>
    </row>
    <row r="65" spans="1:6" x14ac:dyDescent="0.25">
      <c r="A65" s="139" t="s">
        <v>20</v>
      </c>
      <c r="B65" s="139"/>
      <c r="C65" s="139"/>
      <c r="D65" s="139"/>
      <c r="E65" s="139"/>
      <c r="F65" s="139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108</v>
      </c>
      <c r="F66" s="6" t="s">
        <v>25</v>
      </c>
    </row>
    <row r="67" spans="1:6" ht="18.75" customHeight="1" x14ac:dyDescent="0.25">
      <c r="A67" s="12" t="s">
        <v>26</v>
      </c>
      <c r="B67" s="30">
        <v>82589.19</v>
      </c>
      <c r="C67" s="30">
        <v>0</v>
      </c>
      <c r="D67" s="30">
        <v>82589.19</v>
      </c>
      <c r="E67" s="30">
        <v>0</v>
      </c>
      <c r="F67" s="30">
        <v>0</v>
      </c>
    </row>
    <row r="68" spans="1:6" ht="18.75" customHeight="1" x14ac:dyDescent="0.25">
      <c r="A68" s="12" t="s">
        <v>27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</row>
    <row r="69" spans="1:6" ht="18.75" customHeight="1" x14ac:dyDescent="0.25">
      <c r="A69" s="12" t="s">
        <v>28</v>
      </c>
      <c r="B69" s="30">
        <v>461.66</v>
      </c>
      <c r="C69" s="30">
        <v>0</v>
      </c>
      <c r="D69" s="30">
        <v>461.66</v>
      </c>
      <c r="E69" s="30">
        <v>0</v>
      </c>
      <c r="F69" s="30">
        <v>0</v>
      </c>
    </row>
    <row r="70" spans="1:6" ht="18.75" customHeight="1" x14ac:dyDescent="0.25">
      <c r="A70" s="12" t="s">
        <v>98</v>
      </c>
      <c r="B70" s="30">
        <v>5744.93</v>
      </c>
      <c r="C70" s="30">
        <v>0</v>
      </c>
      <c r="D70" s="30">
        <v>5744.93</v>
      </c>
      <c r="E70" s="30">
        <v>0</v>
      </c>
      <c r="F70" s="30">
        <v>0</v>
      </c>
    </row>
    <row r="71" spans="1:6" ht="18.75" customHeight="1" x14ac:dyDescent="0.25">
      <c r="A71" s="12" t="s">
        <v>29</v>
      </c>
      <c r="B71" s="30">
        <v>4125.5</v>
      </c>
      <c r="C71" s="30">
        <v>0</v>
      </c>
      <c r="D71" s="30">
        <v>4125.5</v>
      </c>
      <c r="E71" s="30">
        <v>0</v>
      </c>
      <c r="F71" s="30">
        <v>0</v>
      </c>
    </row>
    <row r="72" spans="1:6" ht="18.75" customHeight="1" x14ac:dyDescent="0.25">
      <c r="A72" s="19" t="s">
        <v>30</v>
      </c>
      <c r="B72" s="30">
        <v>34802.449999999997</v>
      </c>
      <c r="C72" s="30">
        <v>0</v>
      </c>
      <c r="D72" s="30">
        <v>34802.449999999997</v>
      </c>
      <c r="E72" s="30">
        <v>0</v>
      </c>
      <c r="F72" s="30">
        <v>0</v>
      </c>
    </row>
    <row r="73" spans="1:6" ht="18.75" customHeight="1" x14ac:dyDescent="0.25">
      <c r="A73" s="12" t="s">
        <v>47</v>
      </c>
      <c r="B73" s="30">
        <v>212173</v>
      </c>
      <c r="C73" s="30">
        <v>0</v>
      </c>
      <c r="D73" s="30">
        <v>212173</v>
      </c>
      <c r="E73" s="30">
        <v>0</v>
      </c>
      <c r="F73" s="30">
        <v>0</v>
      </c>
    </row>
    <row r="74" spans="1:6" ht="18.75" customHeight="1" x14ac:dyDescent="0.25">
      <c r="A74" s="19" t="s">
        <v>31</v>
      </c>
      <c r="B74" s="30">
        <v>220684.17</v>
      </c>
      <c r="C74" s="30">
        <v>0</v>
      </c>
      <c r="D74" s="30">
        <v>220684.17</v>
      </c>
      <c r="E74" s="30">
        <v>0</v>
      </c>
      <c r="F74" s="30">
        <v>0</v>
      </c>
    </row>
    <row r="75" spans="1:6" ht="18.75" customHeight="1" x14ac:dyDescent="0.25">
      <c r="A75" s="12" t="s">
        <v>32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</row>
    <row r="76" spans="1:6" ht="18.75" customHeight="1" x14ac:dyDescent="0.25">
      <c r="A76" s="12" t="s">
        <v>40</v>
      </c>
      <c r="B76" s="30">
        <v>28835.62</v>
      </c>
      <c r="C76" s="30">
        <v>0</v>
      </c>
      <c r="D76" s="30">
        <v>28835.62</v>
      </c>
      <c r="E76" s="30">
        <v>0</v>
      </c>
      <c r="F76" s="30">
        <v>0</v>
      </c>
    </row>
    <row r="77" spans="1:6" ht="18.75" customHeight="1" x14ac:dyDescent="0.25">
      <c r="A77" s="12" t="s">
        <v>39</v>
      </c>
      <c r="B77" s="30">
        <v>254.25</v>
      </c>
      <c r="C77" s="30">
        <v>0</v>
      </c>
      <c r="D77" s="30">
        <v>254.25</v>
      </c>
      <c r="E77" s="30">
        <v>0</v>
      </c>
      <c r="F77" s="30">
        <v>0</v>
      </c>
    </row>
    <row r="78" spans="1:6" ht="18.75" customHeight="1" x14ac:dyDescent="0.25">
      <c r="A78" s="12" t="s">
        <v>38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</row>
    <row r="79" spans="1:6" ht="18.75" customHeight="1" x14ac:dyDescent="0.25">
      <c r="A79" s="19" t="s">
        <v>33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</row>
    <row r="80" spans="1:6" ht="18.75" customHeight="1" x14ac:dyDescent="0.25">
      <c r="A80" s="12" t="s">
        <v>34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</row>
    <row r="81" spans="1:6" ht="26.25" customHeight="1" x14ac:dyDescent="0.25">
      <c r="A81" s="19" t="s">
        <v>35</v>
      </c>
      <c r="B81" s="30">
        <f>489.85+84.2</f>
        <v>574.05000000000007</v>
      </c>
      <c r="C81" s="30">
        <v>0</v>
      </c>
      <c r="D81" s="30">
        <f>489.85+84.2</f>
        <v>574.05000000000007</v>
      </c>
      <c r="E81" s="30">
        <v>0</v>
      </c>
      <c r="F81" s="30">
        <v>0</v>
      </c>
    </row>
    <row r="82" spans="1:6" ht="18.75" customHeight="1" x14ac:dyDescent="0.25">
      <c r="A82" s="12" t="s">
        <v>36</v>
      </c>
      <c r="B82" s="30">
        <v>1250</v>
      </c>
      <c r="C82" s="30">
        <v>0</v>
      </c>
      <c r="D82" s="30">
        <v>1250</v>
      </c>
      <c r="E82" s="30">
        <v>0</v>
      </c>
      <c r="F82" s="30">
        <v>0</v>
      </c>
    </row>
    <row r="83" spans="1:6" ht="24.75" customHeight="1" x14ac:dyDescent="0.25">
      <c r="A83" s="20" t="s">
        <v>37</v>
      </c>
      <c r="B83" s="21">
        <f>SUM(B67:B82)</f>
        <v>591494.82000000007</v>
      </c>
      <c r="C83" s="21">
        <f>SUM(C67:C82)</f>
        <v>0</v>
      </c>
      <c r="D83" s="21">
        <f>SUM(D67:D82)</f>
        <v>591494.82000000007</v>
      </c>
      <c r="E83" s="33">
        <f>C83+D83</f>
        <v>591494.82000000007</v>
      </c>
      <c r="F83" s="21">
        <f>SUM(F67:F82)</f>
        <v>0</v>
      </c>
    </row>
    <row r="84" spans="1:6" x14ac:dyDescent="0.25">
      <c r="A84" s="7" t="s">
        <v>41</v>
      </c>
    </row>
    <row r="85" spans="1:6" x14ac:dyDescent="0.25">
      <c r="A85" s="8" t="s">
        <v>42</v>
      </c>
      <c r="B85" s="8"/>
      <c r="C85" s="8"/>
      <c r="D85" s="8"/>
      <c r="E85" s="8"/>
      <c r="F85" s="8"/>
    </row>
    <row r="86" spans="1:6" x14ac:dyDescent="0.25">
      <c r="A86" s="8" t="s">
        <v>43</v>
      </c>
      <c r="B86" s="8"/>
      <c r="C86" s="8"/>
      <c r="D86" s="8"/>
      <c r="E86" s="8"/>
      <c r="F86" s="8"/>
    </row>
    <row r="87" spans="1:6" x14ac:dyDescent="0.25">
      <c r="A87" s="8" t="s">
        <v>44</v>
      </c>
      <c r="B87" s="8"/>
      <c r="C87" s="8"/>
      <c r="D87" s="8"/>
      <c r="E87" s="8"/>
      <c r="F87" s="8"/>
    </row>
    <row r="88" spans="1:6" ht="23.25" customHeight="1" x14ac:dyDescent="0.25">
      <c r="A88" s="140" t="s">
        <v>45</v>
      </c>
      <c r="B88" s="140"/>
      <c r="C88" s="140"/>
      <c r="D88" s="140"/>
      <c r="E88" s="140"/>
      <c r="F88" s="140"/>
    </row>
    <row r="89" spans="1:6" ht="61.5" customHeight="1" x14ac:dyDescent="0.25">
      <c r="A89" s="141" t="s">
        <v>103</v>
      </c>
      <c r="B89" s="141"/>
      <c r="C89" s="141"/>
      <c r="D89" s="141"/>
      <c r="E89" s="141"/>
      <c r="F89" s="141"/>
    </row>
    <row r="90" spans="1:6" x14ac:dyDescent="0.25">
      <c r="A90" s="8" t="s">
        <v>46</v>
      </c>
      <c r="B90" s="8"/>
      <c r="C90" s="8"/>
      <c r="D90" s="8"/>
      <c r="E90" s="8"/>
      <c r="F90" s="8"/>
    </row>
    <row r="91" spans="1:6" x14ac:dyDescent="0.25">
      <c r="A91" s="8"/>
      <c r="B91" s="8"/>
      <c r="C91" s="8"/>
      <c r="D91" s="8"/>
      <c r="E91" s="8"/>
      <c r="F91" s="8"/>
    </row>
    <row r="92" spans="1:6" x14ac:dyDescent="0.25">
      <c r="A92" s="8"/>
      <c r="B92" s="8"/>
      <c r="C92" s="8"/>
      <c r="D92" s="8"/>
      <c r="E92" s="8"/>
      <c r="F92" s="8"/>
    </row>
    <row r="93" spans="1:6" x14ac:dyDescent="0.25">
      <c r="A93" s="136" t="s">
        <v>99</v>
      </c>
      <c r="B93" s="136"/>
      <c r="C93" s="136"/>
      <c r="D93" s="136"/>
      <c r="E93" s="136"/>
      <c r="F93" s="136"/>
    </row>
    <row r="94" spans="1:6" ht="10.5" customHeight="1" x14ac:dyDescent="0.25">
      <c r="A94" s="39"/>
      <c r="B94" s="39"/>
      <c r="C94" s="39"/>
      <c r="D94" s="39"/>
      <c r="E94" s="39"/>
      <c r="F94" s="39"/>
    </row>
    <row r="95" spans="1:6" x14ac:dyDescent="0.25">
      <c r="A95" s="136" t="s">
        <v>100</v>
      </c>
      <c r="B95" s="136"/>
      <c r="C95" s="136"/>
      <c r="D95" s="136"/>
      <c r="E95" s="136"/>
      <c r="F95" s="136"/>
    </row>
    <row r="96" spans="1:6" x14ac:dyDescent="0.25">
      <c r="A96" s="136" t="s">
        <v>0</v>
      </c>
      <c r="B96" s="136"/>
      <c r="C96" s="136"/>
      <c r="D96" s="136"/>
      <c r="E96" s="136"/>
      <c r="F96" s="136"/>
    </row>
    <row r="97" spans="1:9" ht="10.5" customHeight="1" x14ac:dyDescent="0.25">
      <c r="A97" s="39"/>
      <c r="B97" s="39"/>
      <c r="C97" s="39"/>
      <c r="D97" s="39"/>
      <c r="E97" s="39"/>
      <c r="F97" s="39"/>
    </row>
    <row r="98" spans="1:9" x14ac:dyDescent="0.25">
      <c r="A98" s="136" t="s">
        <v>54</v>
      </c>
      <c r="B98" s="136"/>
      <c r="C98" s="136"/>
      <c r="D98" s="136"/>
      <c r="E98" s="136"/>
      <c r="F98" s="136"/>
    </row>
    <row r="101" spans="1:9" ht="24.75" customHeight="1" x14ac:dyDescent="0.25">
      <c r="A101" s="130" t="s">
        <v>48</v>
      </c>
      <c r="B101" s="131"/>
      <c r="C101" s="131"/>
      <c r="D101" s="131"/>
      <c r="E101" s="131"/>
      <c r="F101" s="132"/>
    </row>
    <row r="102" spans="1:9" ht="24.75" customHeight="1" x14ac:dyDescent="0.25">
      <c r="A102" s="133" t="s">
        <v>49</v>
      </c>
      <c r="B102" s="134"/>
      <c r="C102" s="134"/>
      <c r="D102" s="134"/>
      <c r="E102" s="135"/>
      <c r="F102" s="17">
        <f>'anexo  '!F36</f>
        <v>1306600.03</v>
      </c>
    </row>
    <row r="103" spans="1:9" ht="24.75" customHeight="1" x14ac:dyDescent="0.25">
      <c r="A103" s="133" t="s">
        <v>50</v>
      </c>
      <c r="B103" s="134"/>
      <c r="C103" s="134"/>
      <c r="D103" s="134"/>
      <c r="E103" s="135"/>
      <c r="F103" s="16">
        <f>'anexo  '!C83+'anexo  '!D83</f>
        <v>591494.82000000007</v>
      </c>
    </row>
    <row r="104" spans="1:9" ht="24.75" customHeight="1" x14ac:dyDescent="0.25">
      <c r="A104" s="133" t="s">
        <v>51</v>
      </c>
      <c r="B104" s="134"/>
      <c r="C104" s="134"/>
      <c r="D104" s="134"/>
      <c r="E104" s="135"/>
      <c r="F104" s="16">
        <f>'anexo  '!F33-(F103-'anexo  '!F35)</f>
        <v>715105.21</v>
      </c>
    </row>
    <row r="105" spans="1:9" ht="24.75" customHeight="1" x14ac:dyDescent="0.25">
      <c r="A105" s="133" t="s">
        <v>52</v>
      </c>
      <c r="B105" s="134"/>
      <c r="C105" s="134"/>
      <c r="D105" s="134"/>
      <c r="E105" s="135"/>
      <c r="F105" s="43">
        <v>0</v>
      </c>
    </row>
    <row r="106" spans="1:9" ht="24.75" customHeight="1" x14ac:dyDescent="0.25">
      <c r="A106" s="133" t="s">
        <v>87</v>
      </c>
      <c r="B106" s="134"/>
      <c r="C106" s="134"/>
      <c r="D106" s="134"/>
      <c r="E106" s="135"/>
      <c r="F106" s="16">
        <f>F104-F105</f>
        <v>715105.21</v>
      </c>
      <c r="I106" s="14"/>
    </row>
    <row r="107" spans="1:9" ht="20.25" customHeight="1" x14ac:dyDescent="0.25"/>
    <row r="108" spans="1:9" x14ac:dyDescent="0.25">
      <c r="A108" s="129" t="s">
        <v>104</v>
      </c>
      <c r="B108" s="129"/>
      <c r="C108" s="129"/>
      <c r="D108" s="129"/>
      <c r="E108" s="129"/>
      <c r="F108" s="129"/>
    </row>
    <row r="109" spans="1:9" ht="15" customHeight="1" x14ac:dyDescent="0.25">
      <c r="A109" s="129"/>
      <c r="B109" s="129"/>
      <c r="C109" s="129"/>
      <c r="D109" s="129"/>
      <c r="E109" s="129"/>
      <c r="F109" s="129"/>
    </row>
    <row r="110" spans="1:9" x14ac:dyDescent="0.25">
      <c r="A110" s="129"/>
      <c r="B110" s="129"/>
      <c r="C110" s="129"/>
      <c r="D110" s="129"/>
      <c r="E110" s="129"/>
      <c r="F110" s="129"/>
    </row>
    <row r="112" spans="1:9" x14ac:dyDescent="0.25">
      <c r="A112" t="s">
        <v>309</v>
      </c>
    </row>
    <row r="113" spans="1:7" x14ac:dyDescent="0.25">
      <c r="F113" s="26"/>
    </row>
    <row r="114" spans="1:7" x14ac:dyDescent="0.25">
      <c r="F114" s="26"/>
    </row>
    <row r="115" spans="1:7" x14ac:dyDescent="0.25">
      <c r="A115" s="42"/>
      <c r="F115" s="14"/>
    </row>
    <row r="116" spans="1:7" x14ac:dyDescent="0.25">
      <c r="A116" s="10" t="s">
        <v>141</v>
      </c>
      <c r="F116" s="47"/>
    </row>
    <row r="117" spans="1:7" x14ac:dyDescent="0.25">
      <c r="A117" s="10" t="s">
        <v>53</v>
      </c>
      <c r="F117" s="47"/>
    </row>
    <row r="118" spans="1:7" x14ac:dyDescent="0.25">
      <c r="F118" s="26"/>
    </row>
    <row r="119" spans="1:7" x14ac:dyDescent="0.25">
      <c r="F119" s="47"/>
    </row>
    <row r="120" spans="1:7" x14ac:dyDescent="0.25">
      <c r="F120" s="26"/>
    </row>
    <row r="121" spans="1:7" x14ac:dyDescent="0.25">
      <c r="F121" s="47"/>
    </row>
    <row r="123" spans="1:7" x14ac:dyDescent="0.25">
      <c r="F123" s="26"/>
    </row>
    <row r="124" spans="1:7" x14ac:dyDescent="0.25">
      <c r="F124" s="53"/>
    </row>
    <row r="125" spans="1:7" x14ac:dyDescent="0.25">
      <c r="F125" s="14"/>
      <c r="G125" s="36"/>
    </row>
    <row r="127" spans="1:7" x14ac:dyDescent="0.25">
      <c r="F127" s="14"/>
    </row>
    <row r="128" spans="1:7" x14ac:dyDescent="0.25">
      <c r="F128" s="47"/>
    </row>
    <row r="129" spans="6:6" x14ac:dyDescent="0.25">
      <c r="F129" s="47"/>
    </row>
    <row r="130" spans="6:6" x14ac:dyDescent="0.25">
      <c r="F130" s="47"/>
    </row>
    <row r="131" spans="6:6" x14ac:dyDescent="0.25">
      <c r="F131" s="47"/>
    </row>
    <row r="214" spans="7:7" x14ac:dyDescent="0.25">
      <c r="G214" s="26"/>
    </row>
    <row r="215" spans="7:7" x14ac:dyDescent="0.25">
      <c r="G215" s="26"/>
    </row>
    <row r="216" spans="7:7" x14ac:dyDescent="0.25">
      <c r="G216" s="26"/>
    </row>
    <row r="217" spans="7:7" x14ac:dyDescent="0.25">
      <c r="G217" s="26"/>
    </row>
    <row r="218" spans="7:7" x14ac:dyDescent="0.25">
      <c r="G218" s="2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P218"/>
  <sheetViews>
    <sheetView topLeftCell="B27" zoomScale="85" zoomScaleNormal="85" zoomScaleSheetLayoutView="80" workbookViewId="0">
      <selection activeCell="C91" sqref="C91:C92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9" customWidth="1"/>
    <col min="6" max="6" width="13.85546875" style="31" customWidth="1"/>
    <col min="7" max="7" width="20.85546875" customWidth="1"/>
    <col min="8" max="8" width="14.42578125" hidden="1" customWidth="1"/>
    <col min="9" max="9" width="21" hidden="1" customWidth="1"/>
    <col min="10" max="10" width="15" hidden="1" customWidth="1"/>
    <col min="11" max="11" width="17.42578125" hidden="1" customWidth="1"/>
    <col min="12" max="12" width="16.7109375" hidden="1" customWidth="1"/>
    <col min="13" max="13" width="16.42578125" hidden="1" customWidth="1"/>
    <col min="14" max="14" width="13.85546875" hidden="1" customWidth="1"/>
    <col min="15" max="15" width="14" hidden="1" customWidth="1"/>
    <col min="16" max="16" width="11.85546875" hidden="1" customWidth="1"/>
    <col min="17" max="18" width="0" hidden="1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16" ht="27" customHeight="1" x14ac:dyDescent="0.25">
      <c r="A1" s="25"/>
      <c r="B1" s="22" t="s">
        <v>67</v>
      </c>
      <c r="C1" s="22" t="s">
        <v>68</v>
      </c>
      <c r="D1" s="22"/>
      <c r="E1" s="56" t="s">
        <v>69</v>
      </c>
      <c r="F1" s="27" t="s">
        <v>70</v>
      </c>
      <c r="G1" s="28"/>
    </row>
    <row r="2" spans="1:16" ht="27.95" customHeight="1" x14ac:dyDescent="0.25">
      <c r="A2" s="61" t="s">
        <v>77</v>
      </c>
      <c r="B2" s="62">
        <v>83</v>
      </c>
      <c r="C2" s="63" t="s">
        <v>170</v>
      </c>
      <c r="D2" s="64" t="s">
        <v>169</v>
      </c>
      <c r="E2" s="65">
        <v>23839.78</v>
      </c>
      <c r="F2" s="62">
        <v>6374705</v>
      </c>
      <c r="G2" s="66" t="s">
        <v>84</v>
      </c>
      <c r="K2" s="26"/>
      <c r="L2" s="26"/>
      <c r="M2" s="26"/>
    </row>
    <row r="3" spans="1:16" ht="27.95" customHeight="1" x14ac:dyDescent="0.25">
      <c r="A3" s="61" t="s">
        <v>77</v>
      </c>
      <c r="B3" s="62" t="s">
        <v>71</v>
      </c>
      <c r="C3" s="67" t="s">
        <v>129</v>
      </c>
      <c r="D3" s="64" t="s">
        <v>63</v>
      </c>
      <c r="E3" s="65">
        <v>1181.19</v>
      </c>
      <c r="F3" s="62" t="s">
        <v>203</v>
      </c>
      <c r="G3" s="66" t="s">
        <v>84</v>
      </c>
      <c r="K3" s="26"/>
      <c r="L3" s="26"/>
      <c r="M3" s="26"/>
    </row>
    <row r="4" spans="1:16" ht="27.95" customHeight="1" x14ac:dyDescent="0.25">
      <c r="A4" s="61" t="s">
        <v>77</v>
      </c>
      <c r="B4" s="62" t="s">
        <v>71</v>
      </c>
      <c r="C4" s="67" t="s">
        <v>129</v>
      </c>
      <c r="D4" s="64" t="s">
        <v>63</v>
      </c>
      <c r="E4" s="65">
        <v>381.03</v>
      </c>
      <c r="F4" s="62" t="s">
        <v>203</v>
      </c>
      <c r="G4" s="66" t="s">
        <v>84</v>
      </c>
      <c r="K4" s="26"/>
      <c r="L4" s="26"/>
      <c r="M4" s="26"/>
    </row>
    <row r="5" spans="1:16" ht="27.95" customHeight="1" x14ac:dyDescent="0.25">
      <c r="A5" s="61" t="s">
        <v>78</v>
      </c>
      <c r="B5" s="62">
        <v>6054</v>
      </c>
      <c r="C5" s="67" t="s">
        <v>79</v>
      </c>
      <c r="D5" s="68" t="s">
        <v>112</v>
      </c>
      <c r="E5" s="65">
        <v>11085.56</v>
      </c>
      <c r="F5" s="62">
        <v>6374687</v>
      </c>
      <c r="G5" s="66" t="s">
        <v>84</v>
      </c>
      <c r="J5" s="26"/>
      <c r="K5" s="26"/>
      <c r="L5" s="26"/>
      <c r="M5" s="26"/>
      <c r="N5" s="26"/>
    </row>
    <row r="6" spans="1:16" ht="27.95" customHeight="1" x14ac:dyDescent="0.25">
      <c r="A6" s="61" t="s">
        <v>78</v>
      </c>
      <c r="B6" s="62" t="s">
        <v>71</v>
      </c>
      <c r="C6" s="67" t="s">
        <v>129</v>
      </c>
      <c r="D6" s="64" t="s">
        <v>63</v>
      </c>
      <c r="E6" s="65">
        <v>549.26</v>
      </c>
      <c r="F6" s="62" t="s">
        <v>203</v>
      </c>
      <c r="G6" s="66" t="s">
        <v>84</v>
      </c>
      <c r="J6" s="26"/>
      <c r="K6" s="26"/>
      <c r="L6" s="26"/>
      <c r="M6" s="26"/>
      <c r="N6" s="26"/>
    </row>
    <row r="7" spans="1:16" ht="27.95" customHeight="1" x14ac:dyDescent="0.25">
      <c r="A7" s="61" t="s">
        <v>78</v>
      </c>
      <c r="B7" s="62" t="s">
        <v>71</v>
      </c>
      <c r="C7" s="67" t="s">
        <v>129</v>
      </c>
      <c r="D7" s="64" t="s">
        <v>63</v>
      </c>
      <c r="E7" s="65">
        <v>177.18</v>
      </c>
      <c r="F7" s="62" t="s">
        <v>203</v>
      </c>
      <c r="G7" s="66" t="s">
        <v>84</v>
      </c>
      <c r="J7" s="26"/>
      <c r="K7" s="26"/>
      <c r="L7" s="26"/>
      <c r="M7" s="26"/>
      <c r="N7" s="26"/>
    </row>
    <row r="8" spans="1:16" ht="27.95" customHeight="1" x14ac:dyDescent="0.25">
      <c r="A8" s="61" t="s">
        <v>78</v>
      </c>
      <c r="B8" s="62">
        <v>6620</v>
      </c>
      <c r="C8" s="67" t="s">
        <v>246</v>
      </c>
      <c r="D8" s="64" t="s">
        <v>247</v>
      </c>
      <c r="E8" s="65">
        <v>12697.9</v>
      </c>
      <c r="F8" s="62">
        <v>148246</v>
      </c>
      <c r="G8" s="66" t="s">
        <v>84</v>
      </c>
      <c r="J8" s="26"/>
      <c r="K8" s="26"/>
      <c r="L8" s="26"/>
      <c r="M8" s="26"/>
      <c r="N8" s="26"/>
    </row>
    <row r="9" spans="1:16" ht="27.95" customHeight="1" x14ac:dyDescent="0.25">
      <c r="A9" s="61" t="s">
        <v>78</v>
      </c>
      <c r="B9" s="62" t="s">
        <v>71</v>
      </c>
      <c r="C9" s="67" t="s">
        <v>129</v>
      </c>
      <c r="D9" s="64" t="s">
        <v>63</v>
      </c>
      <c r="E9" s="65">
        <v>629.15</v>
      </c>
      <c r="F9" s="62" t="s">
        <v>203</v>
      </c>
      <c r="G9" s="66" t="s">
        <v>84</v>
      </c>
      <c r="J9" s="26"/>
      <c r="K9" s="26"/>
      <c r="L9" s="26"/>
      <c r="M9" s="26"/>
      <c r="N9" s="26"/>
    </row>
    <row r="10" spans="1:16" ht="27.95" customHeight="1" x14ac:dyDescent="0.25">
      <c r="A10" s="61" t="s">
        <v>78</v>
      </c>
      <c r="B10" s="62" t="s">
        <v>71</v>
      </c>
      <c r="C10" s="67" t="s">
        <v>129</v>
      </c>
      <c r="D10" s="64" t="s">
        <v>63</v>
      </c>
      <c r="E10" s="65">
        <v>202.95</v>
      </c>
      <c r="F10" s="62" t="s">
        <v>203</v>
      </c>
      <c r="G10" s="66" t="s">
        <v>84</v>
      </c>
      <c r="J10" s="26"/>
      <c r="K10" s="26"/>
      <c r="L10" s="26"/>
      <c r="M10" s="26"/>
      <c r="N10" s="26"/>
    </row>
    <row r="11" spans="1:16" ht="27.95" customHeight="1" x14ac:dyDescent="0.25">
      <c r="A11" s="69" t="s">
        <v>81</v>
      </c>
      <c r="B11" s="62">
        <v>109</v>
      </c>
      <c r="C11" s="67" t="s">
        <v>236</v>
      </c>
      <c r="D11" s="68" t="s">
        <v>237</v>
      </c>
      <c r="E11" s="70">
        <v>13987</v>
      </c>
      <c r="F11" s="62">
        <v>6374743</v>
      </c>
      <c r="G11" s="66" t="s">
        <v>84</v>
      </c>
      <c r="K11" s="26"/>
    </row>
    <row r="12" spans="1:16" ht="27.95" customHeight="1" x14ac:dyDescent="0.25">
      <c r="A12" s="69" t="s">
        <v>106</v>
      </c>
      <c r="B12" s="62">
        <v>2240</v>
      </c>
      <c r="C12" s="67" t="s">
        <v>178</v>
      </c>
      <c r="D12" s="68" t="s">
        <v>179</v>
      </c>
      <c r="E12" s="70">
        <v>10210</v>
      </c>
      <c r="F12" s="62">
        <v>6374669</v>
      </c>
      <c r="G12" s="66" t="s">
        <v>84</v>
      </c>
    </row>
    <row r="13" spans="1:16" ht="29.25" customHeight="1" x14ac:dyDescent="0.25">
      <c r="A13" s="69" t="s">
        <v>90</v>
      </c>
      <c r="B13" s="62">
        <v>95</v>
      </c>
      <c r="C13" s="67" t="s">
        <v>159</v>
      </c>
      <c r="D13" s="68" t="s">
        <v>160</v>
      </c>
      <c r="E13" s="70">
        <v>17765.8</v>
      </c>
      <c r="F13" s="84" t="s">
        <v>303</v>
      </c>
      <c r="G13" s="66" t="s">
        <v>84</v>
      </c>
      <c r="K13" s="26"/>
      <c r="L13" s="47"/>
      <c r="N13" s="26"/>
      <c r="O13" s="26"/>
      <c r="P13" s="14"/>
    </row>
    <row r="14" spans="1:16" ht="27.95" customHeight="1" x14ac:dyDescent="0.25">
      <c r="A14" s="69" t="s">
        <v>90</v>
      </c>
      <c r="B14" s="62" t="s">
        <v>71</v>
      </c>
      <c r="C14" s="67" t="s">
        <v>129</v>
      </c>
      <c r="D14" s="64" t="s">
        <v>63</v>
      </c>
      <c r="E14" s="70">
        <v>880.25</v>
      </c>
      <c r="F14" s="62" t="s">
        <v>203</v>
      </c>
      <c r="G14" s="66" t="s">
        <v>84</v>
      </c>
      <c r="K14" s="26"/>
      <c r="N14" s="26"/>
      <c r="O14" s="26"/>
      <c r="P14" s="14"/>
    </row>
    <row r="15" spans="1:16" ht="27.95" customHeight="1" x14ac:dyDescent="0.25">
      <c r="A15" s="69" t="s">
        <v>90</v>
      </c>
      <c r="B15" s="62" t="s">
        <v>71</v>
      </c>
      <c r="C15" s="67" t="s">
        <v>129</v>
      </c>
      <c r="D15" s="64" t="s">
        <v>63</v>
      </c>
      <c r="E15" s="70">
        <v>283.95</v>
      </c>
      <c r="F15" s="62" t="s">
        <v>203</v>
      </c>
      <c r="G15" s="66" t="s">
        <v>84</v>
      </c>
      <c r="I15" s="47"/>
      <c r="K15" s="26"/>
      <c r="L15" s="47"/>
      <c r="N15" s="26"/>
      <c r="O15" s="26"/>
      <c r="P15" s="14"/>
    </row>
    <row r="16" spans="1:16" ht="27.95" customHeight="1" x14ac:dyDescent="0.25">
      <c r="A16" s="69" t="s">
        <v>151</v>
      </c>
      <c r="B16" s="62">
        <v>18235</v>
      </c>
      <c r="C16" s="67" t="s">
        <v>122</v>
      </c>
      <c r="D16" s="64" t="s">
        <v>123</v>
      </c>
      <c r="E16" s="70">
        <v>3097.05</v>
      </c>
      <c r="F16" s="62">
        <v>6374707</v>
      </c>
      <c r="G16" s="66" t="s">
        <v>84</v>
      </c>
      <c r="N16" s="26"/>
      <c r="O16" s="26"/>
      <c r="P16" s="14"/>
    </row>
    <row r="17" spans="1:16" ht="27.95" customHeight="1" x14ac:dyDescent="0.25">
      <c r="A17" s="69" t="s">
        <v>151</v>
      </c>
      <c r="B17" s="62" t="s">
        <v>71</v>
      </c>
      <c r="C17" s="67" t="s">
        <v>129</v>
      </c>
      <c r="D17" s="64" t="s">
        <v>63</v>
      </c>
      <c r="E17" s="70">
        <v>153.44999999999999</v>
      </c>
      <c r="F17" s="62" t="s">
        <v>203</v>
      </c>
      <c r="G17" s="66" t="s">
        <v>84</v>
      </c>
      <c r="N17" s="26"/>
      <c r="O17" s="26"/>
      <c r="P17" s="14"/>
    </row>
    <row r="18" spans="1:16" ht="27.95" customHeight="1" x14ac:dyDescent="0.25">
      <c r="A18" s="69" t="s">
        <v>151</v>
      </c>
      <c r="B18" s="62" t="s">
        <v>71</v>
      </c>
      <c r="C18" s="67" t="s">
        <v>129</v>
      </c>
      <c r="D18" s="64" t="s">
        <v>63</v>
      </c>
      <c r="E18" s="70">
        <v>49.5</v>
      </c>
      <c r="F18" s="62" t="s">
        <v>203</v>
      </c>
      <c r="G18" s="66" t="s">
        <v>84</v>
      </c>
      <c r="N18" s="26"/>
      <c r="O18" s="26"/>
      <c r="P18" s="14"/>
    </row>
    <row r="19" spans="1:16" ht="27.95" customHeight="1" x14ac:dyDescent="0.25">
      <c r="A19" s="69" t="s">
        <v>109</v>
      </c>
      <c r="B19" s="62">
        <v>248</v>
      </c>
      <c r="C19" s="67" t="s">
        <v>152</v>
      </c>
      <c r="D19" s="68" t="s">
        <v>153</v>
      </c>
      <c r="E19" s="70">
        <v>21585.5</v>
      </c>
      <c r="F19" s="62">
        <v>6374664</v>
      </c>
      <c r="G19" s="66" t="s">
        <v>84</v>
      </c>
      <c r="K19" s="47"/>
      <c r="N19" s="26"/>
      <c r="O19" s="26"/>
      <c r="P19" s="14"/>
    </row>
    <row r="20" spans="1:16" ht="27.95" customHeight="1" x14ac:dyDescent="0.25">
      <c r="A20" s="69" t="s">
        <v>109</v>
      </c>
      <c r="B20" s="62" t="s">
        <v>71</v>
      </c>
      <c r="C20" s="67" t="s">
        <v>129</v>
      </c>
      <c r="D20" s="64" t="s">
        <v>63</v>
      </c>
      <c r="E20" s="70">
        <v>1069.5</v>
      </c>
      <c r="F20" s="62" t="s">
        <v>203</v>
      </c>
      <c r="G20" s="66" t="s">
        <v>84</v>
      </c>
      <c r="N20" s="26"/>
      <c r="O20" s="26"/>
      <c r="P20" s="14"/>
    </row>
    <row r="21" spans="1:16" ht="27.95" customHeight="1" x14ac:dyDescent="0.25">
      <c r="A21" s="69" t="s">
        <v>109</v>
      </c>
      <c r="B21" s="62" t="s">
        <v>71</v>
      </c>
      <c r="C21" s="67" t="s">
        <v>129</v>
      </c>
      <c r="D21" s="64" t="s">
        <v>63</v>
      </c>
      <c r="E21" s="70">
        <v>345</v>
      </c>
      <c r="F21" s="62" t="s">
        <v>203</v>
      </c>
      <c r="G21" s="66" t="s">
        <v>84</v>
      </c>
      <c r="N21" s="26"/>
      <c r="O21" s="26"/>
      <c r="P21" s="14"/>
    </row>
    <row r="22" spans="1:16" ht="27.95" customHeight="1" x14ac:dyDescent="0.25">
      <c r="A22" s="69" t="s">
        <v>197</v>
      </c>
      <c r="B22" s="62">
        <v>2503</v>
      </c>
      <c r="C22" s="67" t="s">
        <v>198</v>
      </c>
      <c r="D22" s="64" t="s">
        <v>199</v>
      </c>
      <c r="E22" s="70">
        <v>1910</v>
      </c>
      <c r="F22" s="62">
        <v>148244</v>
      </c>
      <c r="G22" s="66" t="s">
        <v>84</v>
      </c>
      <c r="N22" s="26"/>
      <c r="O22" s="26"/>
      <c r="P22" s="14"/>
    </row>
    <row r="23" spans="1:16" ht="27.95" customHeight="1" x14ac:dyDescent="0.25">
      <c r="A23" s="69" t="s">
        <v>298</v>
      </c>
      <c r="B23" s="62">
        <v>539</v>
      </c>
      <c r="C23" s="67" t="s">
        <v>299</v>
      </c>
      <c r="D23" s="64" t="s">
        <v>300</v>
      </c>
      <c r="E23" s="70">
        <v>625</v>
      </c>
      <c r="F23" s="62">
        <v>6418340</v>
      </c>
      <c r="G23" s="66" t="s">
        <v>84</v>
      </c>
      <c r="N23" s="26"/>
      <c r="O23" s="26"/>
      <c r="P23" s="14"/>
    </row>
    <row r="24" spans="1:16" ht="27.95" customHeight="1" x14ac:dyDescent="0.25">
      <c r="A24" s="69" t="s">
        <v>242</v>
      </c>
      <c r="B24" s="62">
        <v>897</v>
      </c>
      <c r="C24" s="67" t="s">
        <v>243</v>
      </c>
      <c r="D24" s="64" t="s">
        <v>244</v>
      </c>
      <c r="E24" s="70">
        <v>7742.62</v>
      </c>
      <c r="F24" s="62">
        <v>6374701</v>
      </c>
      <c r="G24" s="66" t="s">
        <v>84</v>
      </c>
      <c r="N24" s="26"/>
      <c r="O24" s="26"/>
      <c r="P24" s="14"/>
    </row>
    <row r="25" spans="1:16" ht="27.95" customHeight="1" x14ac:dyDescent="0.25">
      <c r="A25" s="69" t="s">
        <v>242</v>
      </c>
      <c r="B25" s="62" t="s">
        <v>71</v>
      </c>
      <c r="C25" s="67" t="s">
        <v>129</v>
      </c>
      <c r="D25" s="64" t="s">
        <v>63</v>
      </c>
      <c r="E25" s="70">
        <v>383.63</v>
      </c>
      <c r="F25" s="62" t="s">
        <v>203</v>
      </c>
      <c r="G25" s="66" t="s">
        <v>84</v>
      </c>
      <c r="N25" s="26"/>
      <c r="O25" s="26"/>
      <c r="P25" s="14"/>
    </row>
    <row r="26" spans="1:16" ht="27.95" customHeight="1" x14ac:dyDescent="0.25">
      <c r="A26" s="69" t="s">
        <v>242</v>
      </c>
      <c r="B26" s="62" t="s">
        <v>71</v>
      </c>
      <c r="C26" s="67" t="s">
        <v>129</v>
      </c>
      <c r="D26" s="64" t="s">
        <v>63</v>
      </c>
      <c r="E26" s="70">
        <v>123.75</v>
      </c>
      <c r="F26" s="62" t="s">
        <v>203</v>
      </c>
      <c r="G26" s="66" t="s">
        <v>84</v>
      </c>
      <c r="N26" s="26"/>
      <c r="O26" s="26"/>
      <c r="P26" s="14"/>
    </row>
    <row r="27" spans="1:16" ht="33.75" customHeight="1" x14ac:dyDescent="0.25">
      <c r="A27" s="71"/>
      <c r="B27" s="72"/>
      <c r="C27" s="73"/>
      <c r="D27" s="74"/>
      <c r="E27" s="75">
        <f>SUM(E2:E26)</f>
        <v>130956</v>
      </c>
      <c r="F27" s="111"/>
      <c r="G27" s="76"/>
      <c r="M27" s="14"/>
      <c r="N27" s="26"/>
      <c r="O27" s="26"/>
      <c r="P27" s="14"/>
    </row>
    <row r="28" spans="1:16" ht="39.950000000000003" customHeight="1" x14ac:dyDescent="0.25">
      <c r="A28" s="69" t="s">
        <v>80</v>
      </c>
      <c r="B28" s="62" t="s">
        <v>110</v>
      </c>
      <c r="C28" s="67" t="s">
        <v>208</v>
      </c>
      <c r="D28" s="68" t="s">
        <v>113</v>
      </c>
      <c r="E28" s="70">
        <v>1983.25</v>
      </c>
      <c r="F28" s="62">
        <v>2557</v>
      </c>
      <c r="G28" s="66" t="s">
        <v>132</v>
      </c>
      <c r="N28" s="26"/>
      <c r="O28" s="26"/>
      <c r="P28" s="14"/>
    </row>
    <row r="29" spans="1:16" ht="39.950000000000003" customHeight="1" x14ac:dyDescent="0.25">
      <c r="A29" s="69" t="s">
        <v>80</v>
      </c>
      <c r="B29" s="62" t="s">
        <v>110</v>
      </c>
      <c r="C29" s="67" t="s">
        <v>156</v>
      </c>
      <c r="D29" s="68" t="s">
        <v>157</v>
      </c>
      <c r="E29" s="70">
        <v>1960</v>
      </c>
      <c r="F29" s="62">
        <v>2554</v>
      </c>
      <c r="G29" s="66" t="s">
        <v>132</v>
      </c>
      <c r="N29" s="26"/>
      <c r="O29" s="26"/>
      <c r="P29" s="14"/>
    </row>
    <row r="30" spans="1:16" ht="39.950000000000003" customHeight="1" x14ac:dyDescent="0.25">
      <c r="A30" s="69" t="s">
        <v>138</v>
      </c>
      <c r="B30" s="62">
        <v>17887</v>
      </c>
      <c r="C30" s="67" t="s">
        <v>149</v>
      </c>
      <c r="D30" s="68" t="s">
        <v>117</v>
      </c>
      <c r="E30" s="70">
        <v>3917.21</v>
      </c>
      <c r="F30" s="62">
        <v>2577</v>
      </c>
      <c r="G30" s="66" t="s">
        <v>132</v>
      </c>
      <c r="N30" s="26"/>
      <c r="O30" s="26"/>
      <c r="P30" s="14"/>
    </row>
    <row r="31" spans="1:16" ht="39.950000000000003" customHeight="1" x14ac:dyDescent="0.25">
      <c r="A31" s="69" t="s">
        <v>138</v>
      </c>
      <c r="B31" s="62">
        <v>17898</v>
      </c>
      <c r="C31" s="67" t="s">
        <v>149</v>
      </c>
      <c r="D31" s="68" t="s">
        <v>117</v>
      </c>
      <c r="E31" s="70">
        <v>3917.21</v>
      </c>
      <c r="F31" s="62">
        <v>2578</v>
      </c>
      <c r="G31" s="66" t="s">
        <v>132</v>
      </c>
      <c r="N31" s="26"/>
      <c r="O31" s="26"/>
      <c r="P31" s="14"/>
    </row>
    <row r="32" spans="1:16" ht="39.950000000000003" customHeight="1" x14ac:dyDescent="0.25">
      <c r="A32" s="69" t="s">
        <v>163</v>
      </c>
      <c r="B32" s="62">
        <v>23727</v>
      </c>
      <c r="C32" s="67" t="s">
        <v>164</v>
      </c>
      <c r="D32" s="68" t="s">
        <v>165</v>
      </c>
      <c r="E32" s="70">
        <v>236.49</v>
      </c>
      <c r="F32" s="62">
        <v>2565</v>
      </c>
      <c r="G32" s="66" t="s">
        <v>132</v>
      </c>
      <c r="N32" s="26"/>
      <c r="O32" s="26"/>
      <c r="P32" s="14"/>
    </row>
    <row r="33" spans="1:16" ht="39.950000000000003" customHeight="1" x14ac:dyDescent="0.25">
      <c r="A33" s="69" t="s">
        <v>163</v>
      </c>
      <c r="B33" s="62">
        <v>23720</v>
      </c>
      <c r="C33" s="67" t="s">
        <v>164</v>
      </c>
      <c r="D33" s="68" t="s">
        <v>165</v>
      </c>
      <c r="E33" s="70">
        <v>236.97</v>
      </c>
      <c r="F33" s="62">
        <v>2566</v>
      </c>
      <c r="G33" s="66" t="s">
        <v>132</v>
      </c>
      <c r="N33" s="26"/>
      <c r="O33" s="26"/>
      <c r="P33" s="14"/>
    </row>
    <row r="34" spans="1:16" ht="39.950000000000003" customHeight="1" x14ac:dyDescent="0.25">
      <c r="A34" s="69" t="s">
        <v>163</v>
      </c>
      <c r="B34" s="62">
        <v>23726</v>
      </c>
      <c r="C34" s="67" t="s">
        <v>164</v>
      </c>
      <c r="D34" s="68" t="s">
        <v>165</v>
      </c>
      <c r="E34" s="70">
        <v>236.49</v>
      </c>
      <c r="F34" s="62">
        <v>2564</v>
      </c>
      <c r="G34" s="66" t="s">
        <v>132</v>
      </c>
      <c r="N34" s="26"/>
      <c r="O34" s="26"/>
      <c r="P34" s="14"/>
    </row>
    <row r="35" spans="1:16" ht="39.950000000000003" customHeight="1" x14ac:dyDescent="0.25">
      <c r="A35" s="69" t="s">
        <v>171</v>
      </c>
      <c r="B35" s="62">
        <v>155</v>
      </c>
      <c r="C35" s="67" t="s">
        <v>166</v>
      </c>
      <c r="D35" s="68" t="s">
        <v>167</v>
      </c>
      <c r="E35" s="70">
        <v>2623</v>
      </c>
      <c r="F35" s="62">
        <v>2563</v>
      </c>
      <c r="G35" s="66" t="s">
        <v>132</v>
      </c>
      <c r="N35" s="26"/>
      <c r="O35" s="26"/>
      <c r="P35" s="14"/>
    </row>
    <row r="36" spans="1:16" ht="39.950000000000003" customHeight="1" x14ac:dyDescent="0.25">
      <c r="A36" s="69"/>
      <c r="B36" s="62">
        <v>462</v>
      </c>
      <c r="C36" s="67" t="s">
        <v>181</v>
      </c>
      <c r="D36" s="68" t="s">
        <v>180</v>
      </c>
      <c r="E36" s="70">
        <v>11200</v>
      </c>
      <c r="F36" s="62">
        <v>2553</v>
      </c>
      <c r="G36" s="66" t="s">
        <v>132</v>
      </c>
      <c r="N36" s="26"/>
      <c r="O36" s="26"/>
      <c r="P36" s="14"/>
    </row>
    <row r="37" spans="1:16" ht="39.950000000000003" customHeight="1" x14ac:dyDescent="0.25">
      <c r="A37" s="61" t="s">
        <v>124</v>
      </c>
      <c r="B37" s="62">
        <v>82</v>
      </c>
      <c r="C37" s="63" t="s">
        <v>170</v>
      </c>
      <c r="D37" s="64" t="s">
        <v>169</v>
      </c>
      <c r="E37" s="70">
        <v>1220.05</v>
      </c>
      <c r="F37" s="62">
        <v>6374705</v>
      </c>
      <c r="G37" s="66" t="s">
        <v>132</v>
      </c>
      <c r="N37" s="26"/>
      <c r="O37" s="26"/>
      <c r="P37" s="14"/>
    </row>
    <row r="38" spans="1:16" ht="39.950000000000003" customHeight="1" x14ac:dyDescent="0.25">
      <c r="A38" s="61" t="s">
        <v>124</v>
      </c>
      <c r="B38" s="62" t="s">
        <v>71</v>
      </c>
      <c r="C38" s="67" t="s">
        <v>129</v>
      </c>
      <c r="D38" s="64" t="s">
        <v>63</v>
      </c>
      <c r="E38" s="70">
        <v>60.45</v>
      </c>
      <c r="F38" s="62" t="s">
        <v>203</v>
      </c>
      <c r="G38" s="66" t="s">
        <v>132</v>
      </c>
      <c r="N38" s="26"/>
      <c r="O38" s="26"/>
      <c r="P38" s="14"/>
    </row>
    <row r="39" spans="1:16" ht="39.950000000000003" customHeight="1" x14ac:dyDescent="0.25">
      <c r="A39" s="61" t="s">
        <v>124</v>
      </c>
      <c r="B39" s="62" t="s">
        <v>71</v>
      </c>
      <c r="C39" s="67" t="s">
        <v>129</v>
      </c>
      <c r="D39" s="64" t="s">
        <v>63</v>
      </c>
      <c r="E39" s="70">
        <v>19.5</v>
      </c>
      <c r="F39" s="62" t="s">
        <v>203</v>
      </c>
      <c r="G39" s="66" t="s">
        <v>132</v>
      </c>
      <c r="N39" s="26"/>
      <c r="O39" s="26"/>
      <c r="P39" s="14"/>
    </row>
    <row r="40" spans="1:16" ht="39.950000000000003" customHeight="1" x14ac:dyDescent="0.25">
      <c r="A40" s="77"/>
      <c r="B40" s="78"/>
      <c r="C40" s="79"/>
      <c r="D40" s="80"/>
      <c r="E40" s="81">
        <f>SUM(E28:E39)</f>
        <v>27610.62</v>
      </c>
      <c r="F40" s="111"/>
      <c r="G40" s="82"/>
      <c r="N40" s="26"/>
      <c r="O40" s="26"/>
      <c r="P40" s="14"/>
    </row>
    <row r="41" spans="1:16" ht="27.95" customHeight="1" x14ac:dyDescent="0.25">
      <c r="A41" s="69" t="s">
        <v>80</v>
      </c>
      <c r="B41" s="83" t="s">
        <v>73</v>
      </c>
      <c r="C41" s="63" t="s">
        <v>312</v>
      </c>
      <c r="D41" s="64"/>
      <c r="E41" s="70">
        <v>1720.91</v>
      </c>
      <c r="F41" s="62">
        <v>233</v>
      </c>
      <c r="G41" s="66" t="s">
        <v>85</v>
      </c>
      <c r="H41" s="34"/>
      <c r="K41" s="101" t="s">
        <v>193</v>
      </c>
      <c r="L41" s="120" t="s">
        <v>248</v>
      </c>
      <c r="M41" s="52" t="s">
        <v>192</v>
      </c>
    </row>
    <row r="42" spans="1:16" ht="27.95" customHeight="1" x14ac:dyDescent="0.25">
      <c r="A42" s="69" t="s">
        <v>80</v>
      </c>
      <c r="B42" s="83" t="s">
        <v>73</v>
      </c>
      <c r="C42" s="63" t="s">
        <v>312</v>
      </c>
      <c r="D42" s="64"/>
      <c r="E42" s="70">
        <v>1843.46</v>
      </c>
      <c r="F42" s="62">
        <v>233</v>
      </c>
      <c r="G42" s="66" t="s">
        <v>85</v>
      </c>
      <c r="H42" s="34"/>
      <c r="K42" s="70">
        <v>4468.1899999999996</v>
      </c>
      <c r="L42" s="70">
        <v>5054.17</v>
      </c>
      <c r="M42" s="70">
        <v>4501.6099999999997</v>
      </c>
      <c r="N42" s="26" t="s">
        <v>89</v>
      </c>
    </row>
    <row r="43" spans="1:16" ht="27.95" customHeight="1" x14ac:dyDescent="0.25">
      <c r="A43" s="69" t="s">
        <v>80</v>
      </c>
      <c r="B43" s="83" t="s">
        <v>73</v>
      </c>
      <c r="C43" s="63" t="s">
        <v>312</v>
      </c>
      <c r="D43" s="64"/>
      <c r="E43" s="70">
        <v>0</v>
      </c>
      <c r="F43" s="62">
        <v>233</v>
      </c>
      <c r="G43" s="66" t="s">
        <v>85</v>
      </c>
      <c r="H43" s="34"/>
      <c r="J43" s="14"/>
      <c r="K43" s="121"/>
      <c r="L43" s="119"/>
      <c r="M43" s="119"/>
      <c r="N43" s="26" t="s">
        <v>223</v>
      </c>
    </row>
    <row r="44" spans="1:16" ht="27.95" customHeight="1" x14ac:dyDescent="0.25">
      <c r="A44" s="69" t="s">
        <v>80</v>
      </c>
      <c r="B44" s="83" t="s">
        <v>73</v>
      </c>
      <c r="C44" s="63" t="s">
        <v>312</v>
      </c>
      <c r="D44" s="64"/>
      <c r="E44" s="70">
        <v>5054.17</v>
      </c>
      <c r="F44" s="62">
        <v>233</v>
      </c>
      <c r="G44" s="66" t="s">
        <v>85</v>
      </c>
      <c r="H44" s="34"/>
      <c r="J44" s="14"/>
      <c r="K44" s="121">
        <v>575.88</v>
      </c>
      <c r="L44" s="121">
        <v>719.58</v>
      </c>
      <c r="M44" s="119">
        <v>583.88</v>
      </c>
      <c r="N44" t="s">
        <v>177</v>
      </c>
    </row>
    <row r="45" spans="1:16" ht="27.95" customHeight="1" x14ac:dyDescent="0.25">
      <c r="A45" s="69" t="s">
        <v>80</v>
      </c>
      <c r="B45" s="83" t="s">
        <v>73</v>
      </c>
      <c r="C45" s="63" t="s">
        <v>312</v>
      </c>
      <c r="D45" s="64"/>
      <c r="E45" s="70">
        <v>1684.31</v>
      </c>
      <c r="F45" s="62">
        <v>233</v>
      </c>
      <c r="G45" s="66" t="s">
        <v>85</v>
      </c>
      <c r="H45" s="34"/>
      <c r="J45" s="14"/>
      <c r="K45" s="121">
        <v>551.12</v>
      </c>
      <c r="L45" s="66">
        <v>288.97000000000003</v>
      </c>
      <c r="M45" s="119">
        <v>481.75</v>
      </c>
      <c r="N45" s="26" t="s">
        <v>92</v>
      </c>
    </row>
    <row r="46" spans="1:16" ht="27.95" customHeight="1" x14ac:dyDescent="0.25">
      <c r="A46" s="69" t="s">
        <v>80</v>
      </c>
      <c r="B46" s="83" t="s">
        <v>73</v>
      </c>
      <c r="C46" s="63" t="s">
        <v>312</v>
      </c>
      <c r="D46" s="64"/>
      <c r="E46" s="70">
        <v>1667.14</v>
      </c>
      <c r="F46" s="62">
        <v>233</v>
      </c>
      <c r="G46" s="66" t="s">
        <v>85</v>
      </c>
      <c r="K46" s="28"/>
      <c r="L46" s="28">
        <v>97.5</v>
      </c>
      <c r="M46" s="28"/>
    </row>
    <row r="47" spans="1:16" ht="27.95" customHeight="1" x14ac:dyDescent="0.25">
      <c r="A47" s="69" t="s">
        <v>80</v>
      </c>
      <c r="B47" s="62" t="s">
        <v>75</v>
      </c>
      <c r="C47" s="63" t="s">
        <v>76</v>
      </c>
      <c r="D47" s="64"/>
      <c r="E47" s="70">
        <v>1353.92</v>
      </c>
      <c r="F47" s="62">
        <v>391680</v>
      </c>
      <c r="G47" s="66" t="s">
        <v>85</v>
      </c>
      <c r="H47" s="104" t="s">
        <v>95</v>
      </c>
      <c r="I47" s="14"/>
      <c r="K47" s="121">
        <v>278.17</v>
      </c>
      <c r="L47" s="122">
        <v>278.17</v>
      </c>
      <c r="M47" s="97">
        <v>278.17</v>
      </c>
      <c r="N47" t="s">
        <v>91</v>
      </c>
    </row>
    <row r="48" spans="1:16" ht="27.95" customHeight="1" x14ac:dyDescent="0.25">
      <c r="A48" s="69" t="s">
        <v>80</v>
      </c>
      <c r="B48" s="62" t="s">
        <v>74</v>
      </c>
      <c r="C48" s="67" t="s">
        <v>129</v>
      </c>
      <c r="D48" s="64"/>
      <c r="E48" s="70">
        <v>1545.87</v>
      </c>
      <c r="F48" s="62">
        <v>391111</v>
      </c>
      <c r="G48" s="66" t="s">
        <v>85</v>
      </c>
      <c r="H48" t="s">
        <v>96</v>
      </c>
      <c r="K48" s="121">
        <v>437.88</v>
      </c>
      <c r="L48" s="121">
        <v>520</v>
      </c>
      <c r="M48" s="123">
        <v>442.45</v>
      </c>
      <c r="N48" s="26" t="s">
        <v>93</v>
      </c>
    </row>
    <row r="49" spans="1:14" ht="27.95" customHeight="1" x14ac:dyDescent="0.25">
      <c r="A49" s="69" t="s">
        <v>80</v>
      </c>
      <c r="B49" s="62" t="s">
        <v>71</v>
      </c>
      <c r="C49" s="67" t="s">
        <v>129</v>
      </c>
      <c r="D49" s="64"/>
      <c r="E49" s="70">
        <v>288.97000000000003</v>
      </c>
      <c r="F49" s="62">
        <v>391071</v>
      </c>
      <c r="G49" s="66" t="s">
        <v>85</v>
      </c>
      <c r="H49" t="s">
        <v>253</v>
      </c>
      <c r="K49" s="121">
        <v>500</v>
      </c>
      <c r="L49" s="124">
        <v>525</v>
      </c>
      <c r="M49" s="97">
        <v>550</v>
      </c>
      <c r="N49" t="s">
        <v>187</v>
      </c>
    </row>
    <row r="50" spans="1:14" ht="30" customHeight="1" x14ac:dyDescent="0.25">
      <c r="A50" s="69" t="s">
        <v>80</v>
      </c>
      <c r="B50" s="159" t="s">
        <v>146</v>
      </c>
      <c r="C50" s="67" t="s">
        <v>147</v>
      </c>
      <c r="D50" s="64" t="s">
        <v>148</v>
      </c>
      <c r="E50" s="70">
        <v>3025</v>
      </c>
      <c r="F50" s="62">
        <v>2582</v>
      </c>
      <c r="G50" s="66" t="s">
        <v>85</v>
      </c>
      <c r="H50" t="s">
        <v>196</v>
      </c>
      <c r="K50" s="44">
        <v>2106.85</v>
      </c>
      <c r="L50" s="55">
        <v>1083.33</v>
      </c>
      <c r="M50" s="45">
        <v>2196.63</v>
      </c>
      <c r="N50" t="s">
        <v>304</v>
      </c>
    </row>
    <row r="51" spans="1:14" ht="27.95" customHeight="1" x14ac:dyDescent="0.25">
      <c r="A51" s="69" t="s">
        <v>80</v>
      </c>
      <c r="B51" s="159" t="s">
        <v>146</v>
      </c>
      <c r="C51" s="67" t="s">
        <v>147</v>
      </c>
      <c r="D51" s="64" t="s">
        <v>148</v>
      </c>
      <c r="E51" s="70">
        <v>1669.02</v>
      </c>
      <c r="F51" s="62">
        <v>2583</v>
      </c>
      <c r="G51" s="66" t="s">
        <v>85</v>
      </c>
      <c r="H51" t="s">
        <v>91</v>
      </c>
      <c r="I51" s="26"/>
      <c r="K51" s="46">
        <f>SUM(K42:K50)</f>
        <v>8918.09</v>
      </c>
      <c r="L51" s="46">
        <f>SUM(L42:L50)</f>
        <v>8566.7200000000012</v>
      </c>
      <c r="M51" s="46">
        <f>SUM(M42:M50)</f>
        <v>9034.49</v>
      </c>
      <c r="N51" s="29"/>
    </row>
    <row r="52" spans="1:14" ht="27.95" customHeight="1" x14ac:dyDescent="0.25">
      <c r="A52" s="69" t="s">
        <v>80</v>
      </c>
      <c r="B52" s="84" t="s">
        <v>146</v>
      </c>
      <c r="C52" s="67" t="s">
        <v>161</v>
      </c>
      <c r="D52" s="64" t="s">
        <v>162</v>
      </c>
      <c r="E52" s="70">
        <v>156.47</v>
      </c>
      <c r="F52" s="62">
        <v>2558</v>
      </c>
      <c r="G52" s="66" t="s">
        <v>85</v>
      </c>
      <c r="L52" s="48">
        <v>25250.11</v>
      </c>
      <c r="M52" s="26">
        <v>48658.1</v>
      </c>
      <c r="N52" s="26" t="s">
        <v>97</v>
      </c>
    </row>
    <row r="53" spans="1:14" ht="27.95" customHeight="1" x14ac:dyDescent="0.25">
      <c r="A53" s="69" t="s">
        <v>80</v>
      </c>
      <c r="B53" s="83" t="s">
        <v>73</v>
      </c>
      <c r="C53" s="63" t="s">
        <v>312</v>
      </c>
      <c r="D53" s="64"/>
      <c r="E53" s="70">
        <v>962.01</v>
      </c>
      <c r="F53" s="62">
        <v>234</v>
      </c>
      <c r="G53" s="66" t="s">
        <v>85</v>
      </c>
      <c r="H53" t="s">
        <v>301</v>
      </c>
      <c r="L53" s="125">
        <f>L52-L51</f>
        <v>16683.39</v>
      </c>
      <c r="M53" s="26"/>
      <c r="N53" s="26"/>
    </row>
    <row r="54" spans="1:14" ht="27.95" customHeight="1" x14ac:dyDescent="0.25">
      <c r="A54" s="69" t="s">
        <v>80</v>
      </c>
      <c r="B54" s="83" t="s">
        <v>73</v>
      </c>
      <c r="C54" s="63" t="s">
        <v>312</v>
      </c>
      <c r="D54" s="64"/>
      <c r="E54" s="70">
        <v>946.48</v>
      </c>
      <c r="F54" s="62">
        <v>234</v>
      </c>
      <c r="G54" s="66" t="s">
        <v>85</v>
      </c>
      <c r="H54" t="s">
        <v>301</v>
      </c>
      <c r="L54" s="125"/>
      <c r="M54" s="26">
        <f>M52-M51-K51</f>
        <v>30705.52</v>
      </c>
      <c r="N54" s="26"/>
    </row>
    <row r="55" spans="1:14" ht="27.95" customHeight="1" x14ac:dyDescent="0.25">
      <c r="A55" s="69" t="s">
        <v>80</v>
      </c>
      <c r="B55" s="83" t="s">
        <v>73</v>
      </c>
      <c r="C55" s="63" t="s">
        <v>312</v>
      </c>
      <c r="D55" s="64"/>
      <c r="E55" s="70">
        <v>987.63</v>
      </c>
      <c r="F55" s="62">
        <v>234</v>
      </c>
      <c r="G55" s="66" t="s">
        <v>85</v>
      </c>
      <c r="H55" t="s">
        <v>301</v>
      </c>
      <c r="L55" s="125"/>
      <c r="M55" s="26"/>
      <c r="N55" s="26"/>
    </row>
    <row r="56" spans="1:14" ht="27.95" customHeight="1" x14ac:dyDescent="0.25">
      <c r="A56" s="69" t="s">
        <v>80</v>
      </c>
      <c r="B56" s="83" t="s">
        <v>73</v>
      </c>
      <c r="C56" s="63" t="s">
        <v>312</v>
      </c>
      <c r="D56" s="64"/>
      <c r="E56" s="70">
        <v>1083.33</v>
      </c>
      <c r="F56" s="62">
        <v>234</v>
      </c>
      <c r="G56" s="66" t="s">
        <v>85</v>
      </c>
      <c r="H56" t="s">
        <v>301</v>
      </c>
      <c r="L56" s="125"/>
      <c r="M56" s="26"/>
      <c r="N56" s="26"/>
    </row>
    <row r="57" spans="1:14" ht="27.95" customHeight="1" x14ac:dyDescent="0.25">
      <c r="A57" s="69" t="s">
        <v>80</v>
      </c>
      <c r="B57" s="83" t="s">
        <v>73</v>
      </c>
      <c r="C57" s="63" t="s">
        <v>312</v>
      </c>
      <c r="D57" s="64"/>
      <c r="E57" s="70">
        <v>299.92</v>
      </c>
      <c r="F57" s="62">
        <v>234</v>
      </c>
      <c r="G57" s="66" t="s">
        <v>85</v>
      </c>
      <c r="H57" t="s">
        <v>301</v>
      </c>
      <c r="L57" s="125"/>
      <c r="M57" s="26"/>
      <c r="N57" s="26"/>
    </row>
    <row r="58" spans="1:14" ht="27.95" customHeight="1" x14ac:dyDescent="0.25">
      <c r="A58" s="69" t="s">
        <v>80</v>
      </c>
      <c r="B58" s="83" t="s">
        <v>73</v>
      </c>
      <c r="C58" s="63" t="s">
        <v>312</v>
      </c>
      <c r="D58" s="64"/>
      <c r="E58" s="70">
        <v>961.5</v>
      </c>
      <c r="F58" s="62">
        <v>234</v>
      </c>
      <c r="G58" s="66" t="s">
        <v>85</v>
      </c>
      <c r="H58" t="s">
        <v>301</v>
      </c>
      <c r="L58" s="125"/>
      <c r="M58" s="26"/>
      <c r="N58" s="26"/>
    </row>
    <row r="59" spans="1:14" ht="27.95" customHeight="1" x14ac:dyDescent="0.25">
      <c r="A59" s="69" t="s">
        <v>82</v>
      </c>
      <c r="B59" s="84" t="s">
        <v>73</v>
      </c>
      <c r="C59" s="63" t="s">
        <v>312</v>
      </c>
      <c r="D59" s="64"/>
      <c r="E59" s="70">
        <v>2041.69</v>
      </c>
      <c r="F59" s="62">
        <v>233</v>
      </c>
      <c r="G59" s="66" t="s">
        <v>85</v>
      </c>
      <c r="I59" s="26"/>
      <c r="L59" s="14"/>
      <c r="M59" s="14"/>
      <c r="N59" s="26"/>
    </row>
    <row r="60" spans="1:14" ht="27.95" customHeight="1" x14ac:dyDescent="0.25">
      <c r="A60" s="69" t="s">
        <v>82</v>
      </c>
      <c r="B60" s="83" t="s">
        <v>73</v>
      </c>
      <c r="C60" s="63" t="s">
        <v>312</v>
      </c>
      <c r="D60" s="64"/>
      <c r="E60" s="70">
        <v>4468.1899999999996</v>
      </c>
      <c r="F60" s="62">
        <v>233</v>
      </c>
      <c r="G60" s="66" t="s">
        <v>85</v>
      </c>
      <c r="J60" s="47"/>
    </row>
    <row r="61" spans="1:14" ht="27.95" customHeight="1" x14ac:dyDescent="0.25">
      <c r="A61" s="69" t="s">
        <v>82</v>
      </c>
      <c r="B61" s="83" t="s">
        <v>73</v>
      </c>
      <c r="C61" s="63" t="s">
        <v>312</v>
      </c>
      <c r="D61" s="64"/>
      <c r="E61" s="70">
        <f>3223.11-1265.4</f>
        <v>1957.71</v>
      </c>
      <c r="F61" s="62">
        <v>233</v>
      </c>
      <c r="G61" s="66" t="s">
        <v>85</v>
      </c>
      <c r="I61">
        <v>1265.4000000000001</v>
      </c>
      <c r="J61" s="157" t="e">
        <f>I61+I63+#REF!</f>
        <v>#REF!</v>
      </c>
      <c r="L61" s="54"/>
    </row>
    <row r="62" spans="1:14" ht="27.95" customHeight="1" x14ac:dyDescent="0.25">
      <c r="A62" s="69" t="s">
        <v>82</v>
      </c>
      <c r="B62" s="83" t="s">
        <v>73</v>
      </c>
      <c r="C62" s="63" t="s">
        <v>312</v>
      </c>
      <c r="D62" s="64"/>
      <c r="E62" s="70">
        <v>1053.8900000000001</v>
      </c>
      <c r="F62" s="62">
        <v>233</v>
      </c>
      <c r="G62" s="66" t="s">
        <v>85</v>
      </c>
      <c r="J62" s="157"/>
      <c r="L62" s="54"/>
    </row>
    <row r="63" spans="1:14" ht="27.95" customHeight="1" x14ac:dyDescent="0.25">
      <c r="A63" s="69" t="s">
        <v>82</v>
      </c>
      <c r="B63" s="83" t="s">
        <v>73</v>
      </c>
      <c r="C63" s="63" t="s">
        <v>312</v>
      </c>
      <c r="D63" s="64"/>
      <c r="E63" s="70">
        <f>2687.11-660.85</f>
        <v>2026.2600000000002</v>
      </c>
      <c r="F63" s="62">
        <v>233</v>
      </c>
      <c r="G63" s="66" t="s">
        <v>85</v>
      </c>
      <c r="H63" s="35"/>
      <c r="I63">
        <v>660.85</v>
      </c>
      <c r="J63" s="157"/>
      <c r="L63">
        <f>278.17*6</f>
        <v>1669.02</v>
      </c>
    </row>
    <row r="64" spans="1:14" ht="27.95" customHeight="1" x14ac:dyDescent="0.25">
      <c r="A64" s="69" t="s">
        <v>82</v>
      </c>
      <c r="B64" s="83" t="s">
        <v>73</v>
      </c>
      <c r="C64" s="63" t="s">
        <v>312</v>
      </c>
      <c r="D64" s="64"/>
      <c r="E64" s="70">
        <v>4501.6099999999997</v>
      </c>
      <c r="F64" s="62">
        <v>233</v>
      </c>
      <c r="G64" s="66" t="s">
        <v>85</v>
      </c>
      <c r="H64" s="35"/>
      <c r="I64">
        <v>660.85</v>
      </c>
      <c r="J64" s="158">
        <f>I64+I65+I66</f>
        <v>1982.5500000000002</v>
      </c>
      <c r="L64">
        <f>278.17+278.17</f>
        <v>556.34</v>
      </c>
    </row>
    <row r="65" spans="1:16" ht="27.95" customHeight="1" x14ac:dyDescent="0.25">
      <c r="A65" s="69" t="s">
        <v>82</v>
      </c>
      <c r="B65" s="83" t="s">
        <v>73</v>
      </c>
      <c r="C65" s="63" t="s">
        <v>312</v>
      </c>
      <c r="D65" s="64"/>
      <c r="E65" s="70">
        <f>2877.62-660.85</f>
        <v>2216.77</v>
      </c>
      <c r="F65" s="62">
        <v>233</v>
      </c>
      <c r="G65" s="66" t="s">
        <v>85</v>
      </c>
      <c r="H65" s="35"/>
      <c r="I65">
        <v>660.85</v>
      </c>
      <c r="J65" s="158"/>
      <c r="L65">
        <f>278.17*9</f>
        <v>2503.5300000000002</v>
      </c>
    </row>
    <row r="66" spans="1:16" ht="27.95" customHeight="1" x14ac:dyDescent="0.25">
      <c r="A66" s="69" t="s">
        <v>82</v>
      </c>
      <c r="B66" s="83" t="s">
        <v>73</v>
      </c>
      <c r="C66" s="63" t="s">
        <v>312</v>
      </c>
      <c r="D66" s="64"/>
      <c r="E66" s="70">
        <f>3067.27-660.85</f>
        <v>2406.42</v>
      </c>
      <c r="F66" s="62">
        <v>233</v>
      </c>
      <c r="G66" s="66" t="s">
        <v>85</v>
      </c>
      <c r="H66" s="35"/>
      <c r="I66">
        <v>660.85</v>
      </c>
      <c r="J66" s="158"/>
    </row>
    <row r="67" spans="1:16" ht="27.95" customHeight="1" x14ac:dyDescent="0.25">
      <c r="A67" s="69" t="s">
        <v>82</v>
      </c>
      <c r="B67" s="83" t="s">
        <v>73</v>
      </c>
      <c r="C67" s="63" t="s">
        <v>312</v>
      </c>
      <c r="D67" s="64"/>
      <c r="E67" s="70">
        <f>2985.43-660.85</f>
        <v>2324.58</v>
      </c>
      <c r="F67" s="62">
        <v>233</v>
      </c>
      <c r="G67" s="66" t="s">
        <v>85</v>
      </c>
      <c r="H67" s="35"/>
    </row>
    <row r="68" spans="1:16" ht="27.95" customHeight="1" x14ac:dyDescent="0.25">
      <c r="A68" s="69" t="s">
        <v>82</v>
      </c>
      <c r="B68" s="62" t="s">
        <v>71</v>
      </c>
      <c r="C68" s="67" t="s">
        <v>129</v>
      </c>
      <c r="D68" s="64" t="s">
        <v>63</v>
      </c>
      <c r="E68" s="70">
        <v>2960.28</v>
      </c>
      <c r="F68" s="62">
        <v>391111</v>
      </c>
      <c r="G68" s="66" t="s">
        <v>85</v>
      </c>
      <c r="H68" t="s">
        <v>96</v>
      </c>
      <c r="M68">
        <v>31.66</v>
      </c>
      <c r="N68">
        <v>28.46</v>
      </c>
      <c r="O68">
        <v>33.840000000000003</v>
      </c>
    </row>
    <row r="69" spans="1:16" ht="27.95" customHeight="1" x14ac:dyDescent="0.25">
      <c r="A69" s="69" t="s">
        <v>82</v>
      </c>
      <c r="B69" s="62" t="s">
        <v>75</v>
      </c>
      <c r="C69" s="63" t="s">
        <v>76</v>
      </c>
      <c r="D69" s="64"/>
      <c r="E69" s="70">
        <v>2531.02</v>
      </c>
      <c r="F69" s="62">
        <v>391680</v>
      </c>
      <c r="G69" s="66" t="s">
        <v>85</v>
      </c>
      <c r="H69" s="104" t="s">
        <v>95</v>
      </c>
      <c r="N69">
        <v>30.51</v>
      </c>
      <c r="O69">
        <v>55.2</v>
      </c>
    </row>
    <row r="70" spans="1:16" ht="27.95" customHeight="1" x14ac:dyDescent="0.25">
      <c r="A70" s="69" t="s">
        <v>82</v>
      </c>
      <c r="B70" s="62" t="s">
        <v>75</v>
      </c>
      <c r="C70" s="63" t="s">
        <v>76</v>
      </c>
      <c r="D70" s="64"/>
      <c r="E70" s="70">
        <v>457.26</v>
      </c>
      <c r="F70" s="62">
        <v>391683</v>
      </c>
      <c r="G70" s="66" t="s">
        <v>85</v>
      </c>
      <c r="H70" s="105" t="s">
        <v>224</v>
      </c>
      <c r="N70">
        <v>97.5</v>
      </c>
      <c r="O70">
        <v>17.37</v>
      </c>
    </row>
    <row r="71" spans="1:16" ht="27.95" customHeight="1" x14ac:dyDescent="0.25">
      <c r="A71" s="69" t="s">
        <v>82</v>
      </c>
      <c r="B71" s="62" t="s">
        <v>71</v>
      </c>
      <c r="C71" s="67" t="s">
        <v>129</v>
      </c>
      <c r="D71" s="64"/>
      <c r="E71" s="70">
        <v>1173.93</v>
      </c>
      <c r="F71" s="62">
        <v>391071</v>
      </c>
      <c r="G71" s="66" t="s">
        <v>85</v>
      </c>
      <c r="H71" s="105" t="s">
        <v>92</v>
      </c>
      <c r="O71">
        <v>53.55</v>
      </c>
    </row>
    <row r="72" spans="1:16" ht="32.25" customHeight="1" x14ac:dyDescent="0.25">
      <c r="A72" s="69" t="s">
        <v>82</v>
      </c>
      <c r="B72" s="159" t="s">
        <v>146</v>
      </c>
      <c r="C72" s="67" t="s">
        <v>147</v>
      </c>
      <c r="D72" s="64" t="s">
        <v>148</v>
      </c>
      <c r="E72" s="70">
        <v>4725</v>
      </c>
      <c r="F72" s="62">
        <v>2582</v>
      </c>
      <c r="G72" s="66" t="s">
        <v>85</v>
      </c>
      <c r="H72" t="s">
        <v>196</v>
      </c>
      <c r="I72" s="14"/>
      <c r="N72">
        <f>N68+N69+N70</f>
        <v>156.47</v>
      </c>
      <c r="O72">
        <v>48.29</v>
      </c>
    </row>
    <row r="73" spans="1:16" ht="33.75" customHeight="1" x14ac:dyDescent="0.25">
      <c r="A73" s="69" t="s">
        <v>82</v>
      </c>
      <c r="B73" s="159" t="s">
        <v>146</v>
      </c>
      <c r="C73" s="67" t="s">
        <v>147</v>
      </c>
      <c r="D73" s="64" t="s">
        <v>148</v>
      </c>
      <c r="E73" s="70">
        <v>2503.5300000000002</v>
      </c>
      <c r="F73" s="62">
        <v>2583</v>
      </c>
      <c r="G73" s="66" t="s">
        <v>85</v>
      </c>
      <c r="H73" t="s">
        <v>91</v>
      </c>
      <c r="I73" s="14"/>
      <c r="O73">
        <v>50.34</v>
      </c>
      <c r="P73">
        <f>M68+N72+O74</f>
        <v>446.72</v>
      </c>
    </row>
    <row r="74" spans="1:16" ht="33.75" customHeight="1" x14ac:dyDescent="0.25">
      <c r="A74" s="69" t="s">
        <v>82</v>
      </c>
      <c r="B74" s="84" t="s">
        <v>146</v>
      </c>
      <c r="C74" s="67" t="s">
        <v>161</v>
      </c>
      <c r="D74" s="64" t="s">
        <v>162</v>
      </c>
      <c r="E74" s="70">
        <v>258.58999999999997</v>
      </c>
      <c r="F74" s="62">
        <v>2558</v>
      </c>
      <c r="G74" s="66" t="s">
        <v>85</v>
      </c>
      <c r="H74" s="105"/>
      <c r="I74" s="14"/>
      <c r="O74">
        <f>SUM(O68:O73)</f>
        <v>258.59000000000003</v>
      </c>
    </row>
    <row r="75" spans="1:16" ht="33.75" customHeight="1" x14ac:dyDescent="0.25">
      <c r="A75" s="69" t="s">
        <v>82</v>
      </c>
      <c r="B75" s="84" t="s">
        <v>73</v>
      </c>
      <c r="C75" s="63" t="s">
        <v>312</v>
      </c>
      <c r="D75" s="64"/>
      <c r="E75" s="70">
        <v>368.03</v>
      </c>
      <c r="F75" s="62">
        <v>234</v>
      </c>
      <c r="G75" s="66" t="s">
        <v>85</v>
      </c>
      <c r="H75" t="s">
        <v>301</v>
      </c>
      <c r="I75" s="14"/>
    </row>
    <row r="76" spans="1:16" ht="33.75" customHeight="1" x14ac:dyDescent="0.25">
      <c r="A76" s="69" t="s">
        <v>82</v>
      </c>
      <c r="B76" s="83" t="s">
        <v>73</v>
      </c>
      <c r="C76" s="63" t="s">
        <v>312</v>
      </c>
      <c r="D76" s="64"/>
      <c r="E76" s="70">
        <v>2106.85</v>
      </c>
      <c r="F76" s="62">
        <v>234</v>
      </c>
      <c r="G76" s="66" t="s">
        <v>85</v>
      </c>
      <c r="H76" t="s">
        <v>301</v>
      </c>
      <c r="I76" s="14"/>
    </row>
    <row r="77" spans="1:16" ht="33.75" customHeight="1" x14ac:dyDescent="0.25">
      <c r="A77" s="69" t="s">
        <v>82</v>
      </c>
      <c r="B77" s="83" t="s">
        <v>73</v>
      </c>
      <c r="C77" s="63" t="s">
        <v>312</v>
      </c>
      <c r="D77" s="64"/>
      <c r="E77" s="70">
        <v>910.78</v>
      </c>
      <c r="F77" s="62">
        <v>234</v>
      </c>
      <c r="G77" s="66" t="s">
        <v>85</v>
      </c>
      <c r="H77" t="s">
        <v>301</v>
      </c>
      <c r="I77" s="14"/>
    </row>
    <row r="78" spans="1:16" ht="33.75" customHeight="1" x14ac:dyDescent="0.25">
      <c r="A78" s="69" t="s">
        <v>82</v>
      </c>
      <c r="B78" s="83" t="s">
        <v>73</v>
      </c>
      <c r="C78" s="63" t="s">
        <v>312</v>
      </c>
      <c r="D78" s="64"/>
      <c r="E78" s="70">
        <v>233.48</v>
      </c>
      <c r="F78" s="62">
        <v>234</v>
      </c>
      <c r="G78" s="66" t="s">
        <v>85</v>
      </c>
      <c r="H78" t="s">
        <v>301</v>
      </c>
      <c r="I78" s="14"/>
    </row>
    <row r="79" spans="1:16" ht="33.75" customHeight="1" x14ac:dyDescent="0.25">
      <c r="A79" s="69" t="s">
        <v>82</v>
      </c>
      <c r="B79" s="83" t="s">
        <v>73</v>
      </c>
      <c r="C79" s="63" t="s">
        <v>312</v>
      </c>
      <c r="D79" s="64"/>
      <c r="E79" s="70">
        <v>1402.63</v>
      </c>
      <c r="F79" s="62">
        <v>234</v>
      </c>
      <c r="G79" s="66" t="s">
        <v>85</v>
      </c>
      <c r="H79" t="s">
        <v>301</v>
      </c>
      <c r="I79" s="14"/>
    </row>
    <row r="80" spans="1:16" ht="33.75" customHeight="1" x14ac:dyDescent="0.25">
      <c r="A80" s="69" t="s">
        <v>82</v>
      </c>
      <c r="B80" s="83" t="s">
        <v>73</v>
      </c>
      <c r="C80" s="63" t="s">
        <v>312</v>
      </c>
      <c r="D80" s="64"/>
      <c r="E80" s="70">
        <v>2196.63</v>
      </c>
      <c r="F80" s="62">
        <v>234</v>
      </c>
      <c r="G80" s="66" t="s">
        <v>85</v>
      </c>
      <c r="H80" t="s">
        <v>301</v>
      </c>
      <c r="I80" s="14"/>
    </row>
    <row r="81" spans="1:12" ht="33.75" customHeight="1" x14ac:dyDescent="0.25">
      <c r="A81" s="69" t="s">
        <v>82</v>
      </c>
      <c r="B81" s="83" t="s">
        <v>73</v>
      </c>
      <c r="C81" s="63" t="s">
        <v>312</v>
      </c>
      <c r="D81" s="64"/>
      <c r="E81" s="70">
        <v>1243.08</v>
      </c>
      <c r="F81" s="62">
        <v>234</v>
      </c>
      <c r="G81" s="66" t="s">
        <v>85</v>
      </c>
      <c r="H81" t="s">
        <v>301</v>
      </c>
      <c r="I81" s="14"/>
    </row>
    <row r="82" spans="1:12" ht="33.75" customHeight="1" x14ac:dyDescent="0.25">
      <c r="A82" s="69" t="s">
        <v>82</v>
      </c>
      <c r="B82" s="83" t="s">
        <v>73</v>
      </c>
      <c r="C82" s="63" t="s">
        <v>312</v>
      </c>
      <c r="D82" s="64"/>
      <c r="E82" s="70">
        <v>1353.72</v>
      </c>
      <c r="F82" s="62">
        <v>234</v>
      </c>
      <c r="G82" s="66" t="s">
        <v>85</v>
      </c>
      <c r="H82" t="s">
        <v>301</v>
      </c>
      <c r="I82" s="14"/>
    </row>
    <row r="83" spans="1:12" ht="33.75" customHeight="1" x14ac:dyDescent="0.25">
      <c r="A83" s="69" t="s">
        <v>82</v>
      </c>
      <c r="B83" s="83" t="s">
        <v>73</v>
      </c>
      <c r="C83" s="63" t="s">
        <v>312</v>
      </c>
      <c r="D83" s="64"/>
      <c r="E83" s="70">
        <v>1236.17</v>
      </c>
      <c r="F83" s="62">
        <v>234</v>
      </c>
      <c r="G83" s="66" t="s">
        <v>85</v>
      </c>
      <c r="H83" t="s">
        <v>301</v>
      </c>
      <c r="I83" s="14"/>
    </row>
    <row r="84" spans="1:12" ht="27.95" customHeight="1" x14ac:dyDescent="0.25">
      <c r="A84" s="69" t="s">
        <v>133</v>
      </c>
      <c r="B84" s="84" t="s">
        <v>73</v>
      </c>
      <c r="C84" s="63" t="s">
        <v>312</v>
      </c>
      <c r="D84" s="68"/>
      <c r="E84" s="70">
        <v>1911.76</v>
      </c>
      <c r="F84" s="62">
        <v>233</v>
      </c>
      <c r="G84" s="66" t="s">
        <v>85</v>
      </c>
      <c r="H84" s="105"/>
      <c r="I84" s="14"/>
    </row>
    <row r="85" spans="1:12" ht="27.95" customHeight="1" x14ac:dyDescent="0.25">
      <c r="A85" s="69" t="s">
        <v>133</v>
      </c>
      <c r="B85" s="84" t="s">
        <v>73</v>
      </c>
      <c r="C85" s="63" t="s">
        <v>312</v>
      </c>
      <c r="D85" s="64"/>
      <c r="E85" s="65">
        <v>2192.0100000000002</v>
      </c>
      <c r="F85" s="62">
        <v>233</v>
      </c>
      <c r="G85" s="66" t="s">
        <v>85</v>
      </c>
    </row>
    <row r="86" spans="1:12" ht="30" customHeight="1" x14ac:dyDescent="0.25">
      <c r="A86" s="69" t="s">
        <v>133</v>
      </c>
      <c r="B86" s="159" t="s">
        <v>146</v>
      </c>
      <c r="C86" s="67" t="s">
        <v>147</v>
      </c>
      <c r="D86" s="64" t="s">
        <v>148</v>
      </c>
      <c r="E86" s="65">
        <v>1075</v>
      </c>
      <c r="F86" s="62">
        <v>2582</v>
      </c>
      <c r="G86" s="66" t="s">
        <v>85</v>
      </c>
      <c r="H86" t="s">
        <v>195</v>
      </c>
      <c r="J86" s="47"/>
      <c r="K86" s="47"/>
    </row>
    <row r="87" spans="1:12" ht="33.75" customHeight="1" x14ac:dyDescent="0.25">
      <c r="A87" s="69" t="s">
        <v>133</v>
      </c>
      <c r="B87" s="159" t="s">
        <v>146</v>
      </c>
      <c r="C87" s="67" t="s">
        <v>147</v>
      </c>
      <c r="D87" s="64" t="s">
        <v>148</v>
      </c>
      <c r="E87" s="65">
        <v>556.34</v>
      </c>
      <c r="F87" s="62">
        <v>2583</v>
      </c>
      <c r="G87" s="66" t="s">
        <v>85</v>
      </c>
      <c r="H87" t="s">
        <v>194</v>
      </c>
    </row>
    <row r="88" spans="1:12" ht="27.95" customHeight="1" x14ac:dyDescent="0.25">
      <c r="A88" s="69" t="s">
        <v>133</v>
      </c>
      <c r="B88" s="84" t="s">
        <v>146</v>
      </c>
      <c r="C88" s="67" t="s">
        <v>161</v>
      </c>
      <c r="D88" s="64" t="s">
        <v>162</v>
      </c>
      <c r="E88" s="65">
        <v>31.66</v>
      </c>
      <c r="F88" s="62">
        <v>2558</v>
      </c>
      <c r="G88" s="66" t="s">
        <v>85</v>
      </c>
      <c r="K88" s="14">
        <v>5</v>
      </c>
      <c r="L88" s="47">
        <f>K88*29.9</f>
        <v>149.5</v>
      </c>
    </row>
    <row r="89" spans="1:12" ht="27.95" customHeight="1" x14ac:dyDescent="0.25">
      <c r="A89" s="69" t="s">
        <v>133</v>
      </c>
      <c r="B89" s="62" t="s">
        <v>71</v>
      </c>
      <c r="C89" s="67" t="s">
        <v>129</v>
      </c>
      <c r="D89" s="64"/>
      <c r="E89" s="70">
        <v>358.94</v>
      </c>
      <c r="F89" s="62">
        <v>391111</v>
      </c>
      <c r="G89" s="66" t="s">
        <v>85</v>
      </c>
      <c r="H89" t="s">
        <v>96</v>
      </c>
      <c r="K89" s="47">
        <v>1</v>
      </c>
      <c r="L89" s="47">
        <v>29.9</v>
      </c>
    </row>
    <row r="90" spans="1:12" ht="27.95" customHeight="1" x14ac:dyDescent="0.25">
      <c r="A90" s="69" t="s">
        <v>133</v>
      </c>
      <c r="B90" s="62" t="s">
        <v>75</v>
      </c>
      <c r="C90" s="63" t="s">
        <v>76</v>
      </c>
      <c r="D90" s="64"/>
      <c r="E90" s="70">
        <v>359.54</v>
      </c>
      <c r="F90" s="62">
        <v>391680</v>
      </c>
      <c r="G90" s="66" t="s">
        <v>85</v>
      </c>
      <c r="H90" s="104" t="s">
        <v>95</v>
      </c>
      <c r="J90">
        <f>387.23/14</f>
        <v>27.659285714285716</v>
      </c>
      <c r="K90" s="47">
        <v>1</v>
      </c>
      <c r="L90" s="47">
        <v>29.9</v>
      </c>
    </row>
    <row r="91" spans="1:12" ht="27.95" customHeight="1" x14ac:dyDescent="0.25">
      <c r="A91" s="69" t="s">
        <v>133</v>
      </c>
      <c r="B91" s="84" t="s">
        <v>73</v>
      </c>
      <c r="C91" s="63" t="s">
        <v>312</v>
      </c>
      <c r="D91" s="64"/>
      <c r="E91" s="70">
        <v>1072.21</v>
      </c>
      <c r="F91" s="62">
        <v>234</v>
      </c>
      <c r="G91" s="66" t="s">
        <v>85</v>
      </c>
      <c r="H91" t="s">
        <v>301</v>
      </c>
      <c r="K91" s="47">
        <v>1</v>
      </c>
      <c r="L91" s="47">
        <v>29.9</v>
      </c>
    </row>
    <row r="92" spans="1:12" ht="27.95" customHeight="1" x14ac:dyDescent="0.25">
      <c r="A92" s="69" t="s">
        <v>133</v>
      </c>
      <c r="B92" s="84" t="s">
        <v>73</v>
      </c>
      <c r="C92" s="63" t="s">
        <v>312</v>
      </c>
      <c r="D92" s="64"/>
      <c r="E92" s="70">
        <v>1123.52</v>
      </c>
      <c r="F92" s="62">
        <v>234</v>
      </c>
      <c r="G92" s="66" t="s">
        <v>85</v>
      </c>
      <c r="H92" t="s">
        <v>301</v>
      </c>
      <c r="K92" s="47"/>
      <c r="L92" s="47"/>
    </row>
    <row r="93" spans="1:12" ht="27.95" customHeight="1" x14ac:dyDescent="0.25">
      <c r="A93" s="61" t="s">
        <v>168</v>
      </c>
      <c r="B93" s="62">
        <v>4979</v>
      </c>
      <c r="C93" s="63" t="s">
        <v>217</v>
      </c>
      <c r="D93" s="64" t="s">
        <v>131</v>
      </c>
      <c r="E93" s="65">
        <v>508.3</v>
      </c>
      <c r="F93" s="62">
        <v>39113</v>
      </c>
      <c r="G93" s="85" t="s">
        <v>31</v>
      </c>
      <c r="H93" s="34" t="s">
        <v>94</v>
      </c>
      <c r="I93" s="14"/>
      <c r="K93" s="47">
        <v>7</v>
      </c>
      <c r="L93" s="47">
        <f>K93*29.9</f>
        <v>209.29999999999998</v>
      </c>
    </row>
    <row r="94" spans="1:12" ht="27.95" customHeight="1" x14ac:dyDescent="0.25">
      <c r="A94" s="61" t="s">
        <v>137</v>
      </c>
      <c r="B94" s="62"/>
      <c r="C94" s="63" t="s">
        <v>184</v>
      </c>
      <c r="D94" s="64" t="s">
        <v>185</v>
      </c>
      <c r="E94" s="86">
        <v>25</v>
      </c>
      <c r="F94" s="62">
        <v>391805</v>
      </c>
      <c r="G94" s="85" t="s">
        <v>186</v>
      </c>
      <c r="H94" s="14"/>
      <c r="K94" s="47"/>
      <c r="L94" s="47"/>
    </row>
    <row r="95" spans="1:12" ht="27.95" customHeight="1" x14ac:dyDescent="0.25">
      <c r="A95" s="69"/>
      <c r="B95" s="62"/>
      <c r="C95" s="63"/>
      <c r="D95" s="64"/>
      <c r="E95" s="87">
        <f>SUM(E41:E94)</f>
        <v>83122.489999999991</v>
      </c>
      <c r="F95" s="62"/>
      <c r="G95" s="66"/>
      <c r="I95" s="47"/>
      <c r="J95" s="26"/>
      <c r="K95" s="47">
        <v>2</v>
      </c>
      <c r="L95" s="47">
        <f>K95*29.9</f>
        <v>59.8</v>
      </c>
    </row>
    <row r="96" spans="1:12" ht="22.5" customHeight="1" x14ac:dyDescent="0.25">
      <c r="A96" s="71"/>
      <c r="B96" s="72"/>
      <c r="C96" s="73" t="s">
        <v>105</v>
      </c>
      <c r="D96" s="74"/>
      <c r="E96" s="88">
        <f>E95</f>
        <v>83122.489999999991</v>
      </c>
      <c r="F96" s="111"/>
      <c r="G96" s="76"/>
      <c r="I96" s="26"/>
      <c r="J96" s="26"/>
      <c r="K96" s="35"/>
      <c r="L96" s="47">
        <f>SUM(L88:L95)</f>
        <v>508.3</v>
      </c>
    </row>
    <row r="97" spans="1:11" ht="30.75" customHeight="1" x14ac:dyDescent="0.25">
      <c r="A97" s="61" t="s">
        <v>139</v>
      </c>
      <c r="B97" s="62">
        <v>4967</v>
      </c>
      <c r="C97" s="67" t="s">
        <v>254</v>
      </c>
      <c r="D97" s="64" t="s">
        <v>255</v>
      </c>
      <c r="E97" s="65">
        <v>72.2</v>
      </c>
      <c r="F97" s="62">
        <v>9678919</v>
      </c>
      <c r="G97" s="89" t="s">
        <v>174</v>
      </c>
      <c r="I97" s="26"/>
      <c r="J97" s="34"/>
      <c r="K97" s="53"/>
    </row>
    <row r="98" spans="1:11" ht="27.95" customHeight="1" x14ac:dyDescent="0.25">
      <c r="A98" s="61" t="s">
        <v>139</v>
      </c>
      <c r="B98" s="62">
        <v>332613</v>
      </c>
      <c r="C98" s="67" t="s">
        <v>256</v>
      </c>
      <c r="D98" s="64" t="s">
        <v>257</v>
      </c>
      <c r="E98" s="65">
        <v>82.76</v>
      </c>
      <c r="F98" s="62">
        <v>2547</v>
      </c>
      <c r="G98" s="89" t="s">
        <v>174</v>
      </c>
      <c r="J98" s="26"/>
      <c r="K98" s="53">
        <f>83097.29-E95</f>
        <v>-25.19999999999709</v>
      </c>
    </row>
    <row r="99" spans="1:11" ht="27.95" customHeight="1" x14ac:dyDescent="0.25">
      <c r="A99" s="61" t="s">
        <v>139</v>
      </c>
      <c r="B99" s="62">
        <v>3059</v>
      </c>
      <c r="C99" s="67" t="s">
        <v>258</v>
      </c>
      <c r="D99" s="64" t="s">
        <v>259</v>
      </c>
      <c r="E99" s="65">
        <v>41.7</v>
      </c>
      <c r="F99" s="62">
        <v>391988</v>
      </c>
      <c r="G99" s="89" t="s">
        <v>260</v>
      </c>
      <c r="J99" s="26"/>
      <c r="K99" s="47"/>
    </row>
    <row r="100" spans="1:11" ht="27.95" customHeight="1" x14ac:dyDescent="0.25">
      <c r="A100" s="61" t="s">
        <v>218</v>
      </c>
      <c r="B100" s="62">
        <v>891600</v>
      </c>
      <c r="C100" s="67" t="s">
        <v>261</v>
      </c>
      <c r="D100" s="64" t="s">
        <v>262</v>
      </c>
      <c r="E100" s="90">
        <v>108</v>
      </c>
      <c r="F100" s="62">
        <v>2556</v>
      </c>
      <c r="G100" s="89" t="s">
        <v>174</v>
      </c>
      <c r="J100" s="26"/>
    </row>
    <row r="101" spans="1:11" ht="31.5" customHeight="1" x14ac:dyDescent="0.25">
      <c r="A101" s="61" t="s">
        <v>139</v>
      </c>
      <c r="B101" s="62">
        <v>258381</v>
      </c>
      <c r="C101" s="67" t="s">
        <v>263</v>
      </c>
      <c r="D101" s="68" t="s">
        <v>264</v>
      </c>
      <c r="E101" s="90">
        <v>112</v>
      </c>
      <c r="F101" s="62">
        <v>2550</v>
      </c>
      <c r="G101" s="89" t="s">
        <v>174</v>
      </c>
      <c r="J101" s="26"/>
    </row>
    <row r="102" spans="1:11" ht="27.95" customHeight="1" x14ac:dyDescent="0.25">
      <c r="A102" s="61" t="s">
        <v>139</v>
      </c>
      <c r="B102" s="62">
        <v>258388</v>
      </c>
      <c r="C102" s="67" t="s">
        <v>263</v>
      </c>
      <c r="D102" s="68" t="s">
        <v>264</v>
      </c>
      <c r="E102" s="90">
        <v>45</v>
      </c>
      <c r="F102" s="62">
        <v>2551</v>
      </c>
      <c r="G102" s="89" t="s">
        <v>174</v>
      </c>
      <c r="J102" s="26"/>
    </row>
    <row r="103" spans="1:11" ht="32.25" customHeight="1" x14ac:dyDescent="0.25">
      <c r="A103" s="61" t="s">
        <v>139</v>
      </c>
      <c r="B103" s="62">
        <v>345640</v>
      </c>
      <c r="C103" s="67" t="s">
        <v>265</v>
      </c>
      <c r="D103" s="68" t="s">
        <v>266</v>
      </c>
      <c r="E103" s="90">
        <v>30.8</v>
      </c>
      <c r="F103" s="62">
        <v>2552</v>
      </c>
      <c r="G103" s="89" t="s">
        <v>190</v>
      </c>
      <c r="J103" s="26"/>
    </row>
    <row r="104" spans="1:11" ht="27.95" customHeight="1" x14ac:dyDescent="0.25">
      <c r="A104" s="61" t="s">
        <v>139</v>
      </c>
      <c r="B104" s="62">
        <v>2068897</v>
      </c>
      <c r="C104" s="67" t="s">
        <v>267</v>
      </c>
      <c r="D104" s="68" t="s">
        <v>268</v>
      </c>
      <c r="E104" s="90">
        <v>351</v>
      </c>
      <c r="F104" s="62">
        <v>2555</v>
      </c>
      <c r="G104" s="89" t="s">
        <v>190</v>
      </c>
      <c r="J104" s="26"/>
    </row>
    <row r="105" spans="1:11" ht="27.95" customHeight="1" x14ac:dyDescent="0.25">
      <c r="A105" s="61" t="s">
        <v>139</v>
      </c>
      <c r="B105" s="62">
        <v>891814</v>
      </c>
      <c r="C105" s="67" t="s">
        <v>261</v>
      </c>
      <c r="D105" s="68" t="s">
        <v>262</v>
      </c>
      <c r="E105" s="90">
        <v>1147.98</v>
      </c>
      <c r="F105" s="62">
        <v>2559</v>
      </c>
      <c r="G105" s="89" t="s">
        <v>190</v>
      </c>
      <c r="J105" s="26"/>
    </row>
    <row r="106" spans="1:11" ht="27.95" customHeight="1" x14ac:dyDescent="0.25">
      <c r="A106" s="61" t="s">
        <v>139</v>
      </c>
      <c r="B106" s="62">
        <v>66838</v>
      </c>
      <c r="C106" s="67" t="s">
        <v>269</v>
      </c>
      <c r="D106" s="68" t="s">
        <v>270</v>
      </c>
      <c r="E106" s="90">
        <v>3749.2</v>
      </c>
      <c r="F106" s="62">
        <v>2560</v>
      </c>
      <c r="G106" s="89" t="s">
        <v>190</v>
      </c>
      <c r="J106" s="26"/>
    </row>
    <row r="107" spans="1:11" ht="34.5" customHeight="1" x14ac:dyDescent="0.25">
      <c r="A107" s="61" t="s">
        <v>139</v>
      </c>
      <c r="B107" s="62">
        <v>897296</v>
      </c>
      <c r="C107" s="67" t="s">
        <v>261</v>
      </c>
      <c r="D107" s="68" t="s">
        <v>262</v>
      </c>
      <c r="E107" s="90">
        <v>465.95</v>
      </c>
      <c r="F107" s="62">
        <v>2573</v>
      </c>
      <c r="G107" s="89" t="s">
        <v>190</v>
      </c>
      <c r="J107" s="26"/>
    </row>
    <row r="108" spans="1:11" ht="27.95" customHeight="1" x14ac:dyDescent="0.25">
      <c r="A108" s="61" t="s">
        <v>139</v>
      </c>
      <c r="B108" s="62">
        <v>18687</v>
      </c>
      <c r="C108" s="67" t="s">
        <v>164</v>
      </c>
      <c r="D108" s="68" t="s">
        <v>165</v>
      </c>
      <c r="E108" s="90">
        <v>1950</v>
      </c>
      <c r="F108" s="62">
        <v>2571</v>
      </c>
      <c r="G108" s="85" t="s">
        <v>231</v>
      </c>
      <c r="J108" s="26"/>
    </row>
    <row r="109" spans="1:11" ht="29.25" customHeight="1" x14ac:dyDescent="0.25">
      <c r="A109" s="61" t="s">
        <v>139</v>
      </c>
      <c r="B109" s="62">
        <v>9652</v>
      </c>
      <c r="C109" s="67" t="s">
        <v>271</v>
      </c>
      <c r="D109" s="68" t="s">
        <v>272</v>
      </c>
      <c r="E109" s="90">
        <v>180</v>
      </c>
      <c r="F109" s="62">
        <v>2579</v>
      </c>
      <c r="G109" s="85" t="s">
        <v>231</v>
      </c>
      <c r="J109" s="26"/>
    </row>
    <row r="110" spans="1:11" ht="27.95" customHeight="1" x14ac:dyDescent="0.25">
      <c r="A110" s="61" t="s">
        <v>139</v>
      </c>
      <c r="B110" s="62">
        <v>61613</v>
      </c>
      <c r="C110" s="67" t="s">
        <v>273</v>
      </c>
      <c r="D110" s="68" t="s">
        <v>274</v>
      </c>
      <c r="E110" s="90">
        <v>730</v>
      </c>
      <c r="F110" s="62">
        <v>2574</v>
      </c>
      <c r="G110" s="85" t="s">
        <v>231</v>
      </c>
      <c r="J110" s="26"/>
    </row>
    <row r="111" spans="1:11" ht="33.75" customHeight="1" x14ac:dyDescent="0.25">
      <c r="A111" s="61" t="s">
        <v>139</v>
      </c>
      <c r="B111" s="62">
        <v>132159</v>
      </c>
      <c r="C111" s="67" t="s">
        <v>275</v>
      </c>
      <c r="D111" s="68" t="s">
        <v>276</v>
      </c>
      <c r="E111" s="65">
        <v>666</v>
      </c>
      <c r="F111" s="62">
        <v>2549</v>
      </c>
      <c r="G111" s="85" t="s">
        <v>231</v>
      </c>
      <c r="I111" s="14"/>
      <c r="J111" s="14"/>
    </row>
    <row r="112" spans="1:11" ht="27.95" customHeight="1" x14ac:dyDescent="0.25">
      <c r="A112" s="61" t="s">
        <v>139</v>
      </c>
      <c r="B112" s="62">
        <v>561690</v>
      </c>
      <c r="C112" s="67" t="s">
        <v>277</v>
      </c>
      <c r="D112" s="68" t="s">
        <v>278</v>
      </c>
      <c r="E112" s="90">
        <v>599.5</v>
      </c>
      <c r="F112" s="62">
        <v>2546</v>
      </c>
      <c r="G112" s="85" t="s">
        <v>231</v>
      </c>
    </row>
    <row r="113" spans="1:14" ht="27.95" customHeight="1" x14ac:dyDescent="0.25">
      <c r="A113" s="61" t="s">
        <v>139</v>
      </c>
      <c r="B113" s="62">
        <v>385607</v>
      </c>
      <c r="C113" s="67" t="s">
        <v>279</v>
      </c>
      <c r="D113" s="68" t="s">
        <v>280</v>
      </c>
      <c r="E113" s="90">
        <v>94</v>
      </c>
      <c r="F113" s="62">
        <v>2576</v>
      </c>
      <c r="G113" s="85" t="s">
        <v>30</v>
      </c>
    </row>
    <row r="114" spans="1:14" ht="27.95" customHeight="1" x14ac:dyDescent="0.25">
      <c r="A114" s="61" t="s">
        <v>139</v>
      </c>
      <c r="B114" s="62">
        <v>56</v>
      </c>
      <c r="C114" s="67" t="s">
        <v>281</v>
      </c>
      <c r="D114" s="117" t="s">
        <v>282</v>
      </c>
      <c r="E114" s="90">
        <v>1200</v>
      </c>
      <c r="F114" s="62">
        <v>2575</v>
      </c>
      <c r="G114" s="85" t="s">
        <v>30</v>
      </c>
    </row>
    <row r="115" spans="1:14" ht="27.95" customHeight="1" x14ac:dyDescent="0.25">
      <c r="A115" s="61" t="s">
        <v>139</v>
      </c>
      <c r="B115" s="62">
        <v>32440</v>
      </c>
      <c r="C115" s="67" t="s">
        <v>283</v>
      </c>
      <c r="D115" s="117" t="s">
        <v>284</v>
      </c>
      <c r="E115" s="90">
        <v>540</v>
      </c>
      <c r="F115" s="62">
        <v>8733478</v>
      </c>
      <c r="G115" s="85" t="s">
        <v>30</v>
      </c>
    </row>
    <row r="116" spans="1:14" ht="27.95" customHeight="1" x14ac:dyDescent="0.25">
      <c r="A116" s="61" t="s">
        <v>139</v>
      </c>
      <c r="B116" s="62">
        <v>30847</v>
      </c>
      <c r="C116" s="67" t="s">
        <v>285</v>
      </c>
      <c r="D116" s="117" t="s">
        <v>286</v>
      </c>
      <c r="E116" s="90">
        <v>26.7</v>
      </c>
      <c r="F116" s="62">
        <v>391014</v>
      </c>
      <c r="G116" s="85" t="s">
        <v>30</v>
      </c>
    </row>
    <row r="117" spans="1:14" ht="30.75" customHeight="1" x14ac:dyDescent="0.25">
      <c r="A117" s="61" t="s">
        <v>139</v>
      </c>
      <c r="B117" s="62">
        <v>266195</v>
      </c>
      <c r="C117" s="67" t="s">
        <v>287</v>
      </c>
      <c r="D117" s="117" t="s">
        <v>288</v>
      </c>
      <c r="E117" s="90">
        <v>1154.3</v>
      </c>
      <c r="F117" s="62">
        <v>2570</v>
      </c>
      <c r="G117" s="85" t="s">
        <v>30</v>
      </c>
    </row>
    <row r="118" spans="1:14" ht="32.25" customHeight="1" x14ac:dyDescent="0.25">
      <c r="A118" s="61" t="s">
        <v>139</v>
      </c>
      <c r="B118" s="62">
        <v>8697701</v>
      </c>
      <c r="C118" s="67" t="s">
        <v>289</v>
      </c>
      <c r="D118" s="117" t="s">
        <v>290</v>
      </c>
      <c r="E118" s="90">
        <v>498.36</v>
      </c>
      <c r="F118" s="62">
        <v>2568</v>
      </c>
      <c r="G118" s="85" t="s">
        <v>30</v>
      </c>
    </row>
    <row r="119" spans="1:14" ht="29.25" customHeight="1" x14ac:dyDescent="0.25">
      <c r="A119" s="61" t="s">
        <v>139</v>
      </c>
      <c r="B119" s="62">
        <v>1976615</v>
      </c>
      <c r="C119" s="67" t="s">
        <v>291</v>
      </c>
      <c r="D119" s="117" t="s">
        <v>292</v>
      </c>
      <c r="E119" s="90">
        <v>444.39</v>
      </c>
      <c r="F119" s="62">
        <v>2569</v>
      </c>
      <c r="G119" s="85" t="s">
        <v>30</v>
      </c>
    </row>
    <row r="120" spans="1:14" ht="27.75" customHeight="1" x14ac:dyDescent="0.25">
      <c r="A120" s="61" t="s">
        <v>139</v>
      </c>
      <c r="B120" s="62">
        <v>74548</v>
      </c>
      <c r="C120" s="67" t="s">
        <v>293</v>
      </c>
      <c r="D120" s="117" t="s">
        <v>294</v>
      </c>
      <c r="E120" s="90">
        <v>390</v>
      </c>
      <c r="F120" s="62">
        <v>2561</v>
      </c>
      <c r="G120" s="85" t="s">
        <v>30</v>
      </c>
    </row>
    <row r="121" spans="1:14" ht="27" customHeight="1" x14ac:dyDescent="0.25">
      <c r="A121" s="61" t="s">
        <v>139</v>
      </c>
      <c r="B121" s="62">
        <v>284331</v>
      </c>
      <c r="C121" s="67" t="s">
        <v>295</v>
      </c>
      <c r="D121" s="117" t="s">
        <v>296</v>
      </c>
      <c r="E121" s="90">
        <v>462.7</v>
      </c>
      <c r="F121" s="62">
        <v>2562</v>
      </c>
      <c r="G121" s="85" t="s">
        <v>30</v>
      </c>
    </row>
    <row r="122" spans="1:14" ht="33" customHeight="1" x14ac:dyDescent="0.25">
      <c r="A122" s="61"/>
      <c r="B122" s="62" t="s">
        <v>110</v>
      </c>
      <c r="C122" s="67" t="s">
        <v>250</v>
      </c>
      <c r="D122" s="68" t="s">
        <v>251</v>
      </c>
      <c r="E122" s="90">
        <v>254.25</v>
      </c>
      <c r="F122" s="62">
        <v>5964640</v>
      </c>
      <c r="G122" s="85" t="s">
        <v>252</v>
      </c>
    </row>
    <row r="123" spans="1:14" ht="33" customHeight="1" x14ac:dyDescent="0.25">
      <c r="A123" s="61"/>
      <c r="B123" s="62">
        <v>215</v>
      </c>
      <c r="C123" s="67" t="s">
        <v>310</v>
      </c>
      <c r="D123" s="68" t="s">
        <v>311</v>
      </c>
      <c r="E123" s="90">
        <v>1250</v>
      </c>
      <c r="F123" s="62" t="s">
        <v>203</v>
      </c>
      <c r="G123" s="85" t="s">
        <v>308</v>
      </c>
    </row>
    <row r="124" spans="1:14" ht="27.95" customHeight="1" x14ac:dyDescent="0.25">
      <c r="A124" s="71"/>
      <c r="B124" s="72"/>
      <c r="C124" s="73"/>
      <c r="D124" s="74"/>
      <c r="E124" s="88">
        <f>SUM(E97:E123)</f>
        <v>16646.79</v>
      </c>
      <c r="F124" s="111"/>
      <c r="G124" s="76"/>
    </row>
    <row r="125" spans="1:14" ht="27.95" customHeight="1" x14ac:dyDescent="0.25">
      <c r="A125" s="61" t="s">
        <v>188</v>
      </c>
      <c r="B125" s="62">
        <v>81</v>
      </c>
      <c r="C125" s="63" t="s">
        <v>170</v>
      </c>
      <c r="D125" s="64" t="s">
        <v>169</v>
      </c>
      <c r="E125" s="65">
        <v>2252.4</v>
      </c>
      <c r="F125" s="62">
        <v>6374705</v>
      </c>
      <c r="G125" s="66" t="s">
        <v>84</v>
      </c>
      <c r="H125" t="s">
        <v>150</v>
      </c>
      <c r="K125" s="26"/>
      <c r="L125" s="26"/>
      <c r="M125" s="26"/>
    </row>
    <row r="126" spans="1:14" ht="27.95" customHeight="1" x14ac:dyDescent="0.25">
      <c r="A126" s="61" t="s">
        <v>188</v>
      </c>
      <c r="B126" s="62" t="s">
        <v>71</v>
      </c>
      <c r="C126" s="67" t="s">
        <v>129</v>
      </c>
      <c r="D126" s="64" t="s">
        <v>63</v>
      </c>
      <c r="E126" s="65">
        <v>111.6</v>
      </c>
      <c r="F126" s="62" t="s">
        <v>203</v>
      </c>
      <c r="G126" s="66" t="s">
        <v>84</v>
      </c>
      <c r="K126" s="26"/>
      <c r="L126" s="26"/>
      <c r="M126" s="26"/>
    </row>
    <row r="127" spans="1:14" ht="27.95" customHeight="1" x14ac:dyDescent="0.25">
      <c r="A127" s="61" t="s">
        <v>188</v>
      </c>
      <c r="B127" s="62" t="s">
        <v>71</v>
      </c>
      <c r="C127" s="67" t="s">
        <v>129</v>
      </c>
      <c r="D127" s="64" t="s">
        <v>63</v>
      </c>
      <c r="E127" s="65">
        <v>36</v>
      </c>
      <c r="F127" s="62" t="s">
        <v>203</v>
      </c>
      <c r="G127" s="66" t="s">
        <v>84</v>
      </c>
      <c r="K127" s="26"/>
      <c r="L127" s="26"/>
      <c r="M127" s="26"/>
    </row>
    <row r="128" spans="1:14" ht="27.95" customHeight="1" x14ac:dyDescent="0.25">
      <c r="A128" s="61" t="s">
        <v>189</v>
      </c>
      <c r="B128" s="62">
        <v>6055</v>
      </c>
      <c r="C128" s="67" t="s">
        <v>79</v>
      </c>
      <c r="D128" s="68" t="s">
        <v>112</v>
      </c>
      <c r="E128" s="65">
        <v>1834.76</v>
      </c>
      <c r="F128" s="62">
        <v>6374687</v>
      </c>
      <c r="G128" s="66" t="s">
        <v>84</v>
      </c>
      <c r="K128" s="26"/>
      <c r="L128" s="26"/>
      <c r="M128" s="26"/>
      <c r="N128" s="26"/>
    </row>
    <row r="129" spans="1:16" ht="27.95" customHeight="1" x14ac:dyDescent="0.25">
      <c r="A129" s="61" t="s">
        <v>189</v>
      </c>
      <c r="B129" s="62" t="s">
        <v>71</v>
      </c>
      <c r="C129" s="67" t="s">
        <v>129</v>
      </c>
      <c r="D129" s="64" t="s">
        <v>63</v>
      </c>
      <c r="E129" s="65">
        <v>90.91</v>
      </c>
      <c r="F129" s="62" t="s">
        <v>203</v>
      </c>
      <c r="G129" s="66" t="s">
        <v>84</v>
      </c>
      <c r="K129" s="26"/>
      <c r="L129" s="26"/>
      <c r="M129" s="26"/>
      <c r="N129" s="26"/>
    </row>
    <row r="130" spans="1:16" ht="27.95" customHeight="1" x14ac:dyDescent="0.25">
      <c r="A130" s="61" t="s">
        <v>189</v>
      </c>
      <c r="B130" s="62" t="s">
        <v>71</v>
      </c>
      <c r="C130" s="67" t="s">
        <v>129</v>
      </c>
      <c r="D130" s="64" t="s">
        <v>63</v>
      </c>
      <c r="E130" s="65">
        <v>29.33</v>
      </c>
      <c r="F130" s="62" t="s">
        <v>203</v>
      </c>
      <c r="G130" s="66" t="s">
        <v>84</v>
      </c>
      <c r="K130" s="26"/>
      <c r="L130" s="26"/>
      <c r="M130" s="26"/>
      <c r="N130" s="26"/>
    </row>
    <row r="131" spans="1:16" ht="27.95" customHeight="1" x14ac:dyDescent="0.25">
      <c r="A131" s="69" t="s">
        <v>121</v>
      </c>
      <c r="B131" s="62">
        <v>286</v>
      </c>
      <c r="C131" s="67" t="s">
        <v>134</v>
      </c>
      <c r="D131" s="68" t="s">
        <v>130</v>
      </c>
      <c r="E131" s="70">
        <v>9600</v>
      </c>
      <c r="F131" s="62">
        <v>6374618</v>
      </c>
      <c r="G131" s="66" t="s">
        <v>84</v>
      </c>
      <c r="K131" s="26"/>
    </row>
    <row r="132" spans="1:16" ht="27.95" customHeight="1" x14ac:dyDescent="0.25">
      <c r="A132" s="69" t="s">
        <v>191</v>
      </c>
      <c r="B132" s="62">
        <v>110</v>
      </c>
      <c r="C132" s="67" t="s">
        <v>236</v>
      </c>
      <c r="D132" s="68" t="s">
        <v>237</v>
      </c>
      <c r="E132" s="70">
        <v>3328</v>
      </c>
      <c r="F132" s="62">
        <v>6374743</v>
      </c>
      <c r="G132" s="66" t="s">
        <v>84</v>
      </c>
      <c r="H132" t="s">
        <v>158</v>
      </c>
    </row>
    <row r="133" spans="1:16" ht="27.95" customHeight="1" x14ac:dyDescent="0.25">
      <c r="A133" s="61" t="s">
        <v>143</v>
      </c>
      <c r="B133" s="62">
        <v>324</v>
      </c>
      <c r="C133" s="67" t="s">
        <v>144</v>
      </c>
      <c r="D133" s="64" t="s">
        <v>145</v>
      </c>
      <c r="E133" s="70">
        <v>3666</v>
      </c>
      <c r="F133" s="62">
        <v>6374677</v>
      </c>
      <c r="G133" s="85" t="s">
        <v>140</v>
      </c>
      <c r="I133" s="26"/>
      <c r="J133" s="26"/>
      <c r="N133" s="26"/>
      <c r="O133" s="26"/>
      <c r="P133" s="14"/>
    </row>
    <row r="134" spans="1:16" ht="27.95" customHeight="1" x14ac:dyDescent="0.25">
      <c r="A134" s="61" t="s">
        <v>175</v>
      </c>
      <c r="B134" s="62">
        <v>4190</v>
      </c>
      <c r="C134" s="67" t="s">
        <v>154</v>
      </c>
      <c r="D134" s="64" t="s">
        <v>155</v>
      </c>
      <c r="E134" s="70">
        <v>3360</v>
      </c>
      <c r="F134" s="62">
        <v>7318125</v>
      </c>
      <c r="G134" s="85" t="s">
        <v>140</v>
      </c>
      <c r="I134" s="26"/>
      <c r="J134" s="26"/>
      <c r="N134" s="26"/>
      <c r="O134" s="26"/>
      <c r="P134" s="14"/>
    </row>
    <row r="135" spans="1:16" ht="27.95" customHeight="1" x14ac:dyDescent="0.25">
      <c r="A135" s="61" t="s">
        <v>176</v>
      </c>
      <c r="B135" s="62">
        <v>4180</v>
      </c>
      <c r="C135" s="67" t="s">
        <v>154</v>
      </c>
      <c r="D135" s="64" t="s">
        <v>155</v>
      </c>
      <c r="E135" s="70">
        <v>350</v>
      </c>
      <c r="F135" s="62">
        <v>7318125</v>
      </c>
      <c r="G135" s="85" t="s">
        <v>140</v>
      </c>
      <c r="I135" s="26"/>
      <c r="J135" s="26"/>
      <c r="N135" s="26"/>
      <c r="O135" s="26"/>
      <c r="P135" s="14"/>
    </row>
    <row r="136" spans="1:16" ht="27.95" customHeight="1" x14ac:dyDescent="0.25">
      <c r="A136" s="61" t="s">
        <v>128</v>
      </c>
      <c r="B136" s="62">
        <v>96</v>
      </c>
      <c r="C136" s="67" t="s">
        <v>159</v>
      </c>
      <c r="D136" s="64" t="s">
        <v>160</v>
      </c>
      <c r="E136" s="70">
        <v>506.79</v>
      </c>
      <c r="F136" s="62">
        <v>6374707</v>
      </c>
      <c r="G136" s="85" t="s">
        <v>31</v>
      </c>
    </row>
    <row r="137" spans="1:16" ht="27.95" customHeight="1" x14ac:dyDescent="0.25">
      <c r="A137" s="61" t="s">
        <v>128</v>
      </c>
      <c r="B137" s="62" t="s">
        <v>71</v>
      </c>
      <c r="C137" s="67" t="s">
        <v>129</v>
      </c>
      <c r="D137" s="64" t="s">
        <v>63</v>
      </c>
      <c r="E137" s="70">
        <v>25.11</v>
      </c>
      <c r="F137" s="62" t="s">
        <v>203</v>
      </c>
      <c r="G137" s="85" t="s">
        <v>31</v>
      </c>
    </row>
    <row r="138" spans="1:16" ht="27.95" customHeight="1" x14ac:dyDescent="0.25">
      <c r="A138" s="61" t="s">
        <v>128</v>
      </c>
      <c r="B138" s="62" t="s">
        <v>71</v>
      </c>
      <c r="C138" s="67" t="s">
        <v>129</v>
      </c>
      <c r="D138" s="64" t="s">
        <v>63</v>
      </c>
      <c r="E138" s="70">
        <v>8.1</v>
      </c>
      <c r="F138" s="62" t="s">
        <v>203</v>
      </c>
      <c r="G138" s="85" t="s">
        <v>31</v>
      </c>
    </row>
    <row r="139" spans="1:16" ht="27.95" customHeight="1" x14ac:dyDescent="0.25">
      <c r="A139" s="61" t="s">
        <v>72</v>
      </c>
      <c r="B139" s="62">
        <v>778</v>
      </c>
      <c r="C139" s="63" t="s">
        <v>107</v>
      </c>
      <c r="D139" s="64" t="s">
        <v>111</v>
      </c>
      <c r="E139" s="70">
        <v>27327.24</v>
      </c>
      <c r="F139" s="62">
        <v>6374692</v>
      </c>
      <c r="G139" s="66" t="s">
        <v>84</v>
      </c>
      <c r="H139" s="104"/>
      <c r="K139" s="26"/>
      <c r="L139" s="26"/>
      <c r="M139" s="26"/>
    </row>
    <row r="140" spans="1:16" ht="27.95" customHeight="1" x14ac:dyDescent="0.25">
      <c r="A140" s="61" t="s">
        <v>72</v>
      </c>
      <c r="B140" s="62" t="s">
        <v>71</v>
      </c>
      <c r="C140" s="67" t="s">
        <v>129</v>
      </c>
      <c r="D140" s="64" t="s">
        <v>63</v>
      </c>
      <c r="E140" s="70">
        <v>1353.99</v>
      </c>
      <c r="F140" s="62" t="s">
        <v>203</v>
      </c>
      <c r="G140" s="66" t="s">
        <v>84</v>
      </c>
      <c r="H140" s="105"/>
      <c r="K140" s="26"/>
      <c r="L140" s="26"/>
      <c r="M140" s="26"/>
    </row>
    <row r="141" spans="1:16" ht="27.95" customHeight="1" x14ac:dyDescent="0.25">
      <c r="A141" s="61" t="s">
        <v>72</v>
      </c>
      <c r="B141" s="62" t="s">
        <v>71</v>
      </c>
      <c r="C141" s="67" t="s">
        <v>129</v>
      </c>
      <c r="D141" s="64" t="s">
        <v>63</v>
      </c>
      <c r="E141" s="70">
        <v>436.77</v>
      </c>
      <c r="F141" s="62" t="s">
        <v>203</v>
      </c>
      <c r="G141" s="66" t="s">
        <v>84</v>
      </c>
      <c r="H141" s="105"/>
      <c r="K141" s="26"/>
      <c r="L141" s="26"/>
      <c r="M141" s="26"/>
    </row>
    <row r="142" spans="1:16" ht="27.95" customHeight="1" x14ac:dyDescent="0.25">
      <c r="A142" s="61" t="s">
        <v>72</v>
      </c>
      <c r="B142" s="62">
        <v>155</v>
      </c>
      <c r="C142" s="67" t="s">
        <v>135</v>
      </c>
      <c r="D142" s="64" t="s">
        <v>136</v>
      </c>
      <c r="E142" s="70">
        <v>23042.05</v>
      </c>
      <c r="F142" s="62">
        <v>6374673</v>
      </c>
      <c r="G142" s="66" t="s">
        <v>84</v>
      </c>
      <c r="H142" s="35"/>
      <c r="I142" s="14"/>
      <c r="K142" s="26"/>
      <c r="L142" s="26"/>
      <c r="M142" s="26"/>
    </row>
    <row r="143" spans="1:16" ht="27.95" customHeight="1" x14ac:dyDescent="0.25">
      <c r="A143" s="61" t="s">
        <v>72</v>
      </c>
      <c r="B143" s="62" t="s">
        <v>71</v>
      </c>
      <c r="C143" s="67" t="s">
        <v>129</v>
      </c>
      <c r="D143" s="64" t="s">
        <v>63</v>
      </c>
      <c r="E143" s="70">
        <v>1141.67</v>
      </c>
      <c r="F143" s="62" t="s">
        <v>203</v>
      </c>
      <c r="G143" s="66" t="s">
        <v>84</v>
      </c>
      <c r="H143" s="35"/>
      <c r="I143" s="14"/>
      <c r="K143" s="26"/>
      <c r="L143" s="26"/>
      <c r="M143" s="26"/>
    </row>
    <row r="144" spans="1:16" ht="27.95" customHeight="1" x14ac:dyDescent="0.25">
      <c r="A144" s="61" t="s">
        <v>72</v>
      </c>
      <c r="B144" s="62" t="s">
        <v>71</v>
      </c>
      <c r="C144" s="67" t="s">
        <v>129</v>
      </c>
      <c r="D144" s="64" t="s">
        <v>63</v>
      </c>
      <c r="E144" s="70">
        <v>368.28</v>
      </c>
      <c r="F144" s="62" t="s">
        <v>203</v>
      </c>
      <c r="G144" s="66" t="s">
        <v>84</v>
      </c>
      <c r="H144" s="35"/>
      <c r="I144" s="14"/>
      <c r="K144" s="26"/>
      <c r="L144" s="26"/>
      <c r="M144" s="26"/>
    </row>
    <row r="145" spans="1:16" ht="27.95" customHeight="1" x14ac:dyDescent="0.25">
      <c r="A145" s="67" t="s">
        <v>114</v>
      </c>
      <c r="B145" s="62">
        <v>1931</v>
      </c>
      <c r="C145" s="67" t="s">
        <v>115</v>
      </c>
      <c r="D145" s="68" t="s">
        <v>116</v>
      </c>
      <c r="E145" s="70">
        <v>8479.2999999999993</v>
      </c>
      <c r="F145" s="62">
        <v>2567</v>
      </c>
      <c r="G145" s="85" t="s">
        <v>31</v>
      </c>
      <c r="K145" s="26"/>
    </row>
    <row r="146" spans="1:16" ht="27.95" customHeight="1" x14ac:dyDescent="0.25">
      <c r="A146" s="67" t="s">
        <v>114</v>
      </c>
      <c r="B146" s="62" t="s">
        <v>126</v>
      </c>
      <c r="C146" s="67" t="s">
        <v>125</v>
      </c>
      <c r="D146" s="68" t="s">
        <v>63</v>
      </c>
      <c r="E146" s="119">
        <v>365.88</v>
      </c>
      <c r="F146" s="62" t="s">
        <v>203</v>
      </c>
      <c r="G146" s="85" t="s">
        <v>31</v>
      </c>
      <c r="H146" s="102" t="s">
        <v>204</v>
      </c>
      <c r="K146" s="26"/>
    </row>
    <row r="147" spans="1:16" ht="27.95" customHeight="1" x14ac:dyDescent="0.25">
      <c r="A147" s="67" t="s">
        <v>114</v>
      </c>
      <c r="B147" s="62" t="s">
        <v>71</v>
      </c>
      <c r="C147" s="67" t="s">
        <v>129</v>
      </c>
      <c r="D147" s="64" t="s">
        <v>63</v>
      </c>
      <c r="E147" s="70">
        <v>301.85000000000002</v>
      </c>
      <c r="F147" s="62" t="s">
        <v>203</v>
      </c>
      <c r="G147" s="85" t="s">
        <v>31</v>
      </c>
      <c r="H147" s="102" t="s">
        <v>177</v>
      </c>
      <c r="K147" s="26"/>
    </row>
    <row r="148" spans="1:16" ht="27.95" customHeight="1" x14ac:dyDescent="0.25">
      <c r="A148" s="61"/>
      <c r="B148" s="62">
        <v>330</v>
      </c>
      <c r="C148" s="63" t="s">
        <v>172</v>
      </c>
      <c r="D148" s="64" t="s">
        <v>173</v>
      </c>
      <c r="E148" s="86">
        <v>5785</v>
      </c>
      <c r="F148" s="62">
        <v>2755828</v>
      </c>
      <c r="G148" s="85" t="s">
        <v>31</v>
      </c>
      <c r="H148" s="14"/>
      <c r="K148" s="26"/>
    </row>
    <row r="149" spans="1:16" ht="27.95" customHeight="1" x14ac:dyDescent="0.25">
      <c r="A149" s="61"/>
      <c r="B149" s="62" t="s">
        <v>71</v>
      </c>
      <c r="C149" s="67" t="s">
        <v>129</v>
      </c>
      <c r="D149" s="64" t="s">
        <v>63</v>
      </c>
      <c r="E149" s="86">
        <v>715</v>
      </c>
      <c r="F149" s="62" t="s">
        <v>203</v>
      </c>
      <c r="G149" s="85" t="s">
        <v>31</v>
      </c>
      <c r="H149" s="106" t="s">
        <v>96</v>
      </c>
      <c r="K149" s="26"/>
    </row>
    <row r="150" spans="1:16" ht="27.95" customHeight="1" x14ac:dyDescent="0.25">
      <c r="A150" s="61"/>
      <c r="B150" s="62">
        <v>327</v>
      </c>
      <c r="C150" s="63" t="s">
        <v>172</v>
      </c>
      <c r="D150" s="64" t="s">
        <v>173</v>
      </c>
      <c r="E150" s="86">
        <v>712</v>
      </c>
      <c r="F150" s="62">
        <v>2755828</v>
      </c>
      <c r="G150" s="85" t="s">
        <v>31</v>
      </c>
      <c r="H150" s="14"/>
      <c r="K150" s="26"/>
    </row>
    <row r="151" spans="1:16" ht="27.95" customHeight="1" x14ac:dyDescent="0.25">
      <c r="A151" s="61"/>
      <c r="B151" s="62" t="s">
        <v>71</v>
      </c>
      <c r="C151" s="67" t="s">
        <v>129</v>
      </c>
      <c r="D151" s="64" t="s">
        <v>63</v>
      </c>
      <c r="E151" s="86">
        <v>88</v>
      </c>
      <c r="F151" s="62" t="s">
        <v>203</v>
      </c>
      <c r="G151" s="85" t="s">
        <v>31</v>
      </c>
      <c r="H151" s="106" t="s">
        <v>96</v>
      </c>
      <c r="K151" s="26"/>
    </row>
    <row r="152" spans="1:16" ht="27.95" customHeight="1" x14ac:dyDescent="0.25">
      <c r="A152" s="61"/>
      <c r="B152" s="62">
        <v>439</v>
      </c>
      <c r="C152" s="63" t="s">
        <v>182</v>
      </c>
      <c r="D152" s="64" t="s">
        <v>183</v>
      </c>
      <c r="E152" s="86">
        <v>14000</v>
      </c>
      <c r="F152" s="62">
        <v>4441010</v>
      </c>
      <c r="G152" s="85" t="s">
        <v>31</v>
      </c>
      <c r="H152" s="14"/>
      <c r="K152" s="26"/>
    </row>
    <row r="153" spans="1:16" ht="27.95" customHeight="1" x14ac:dyDescent="0.25">
      <c r="A153" s="61" t="s">
        <v>211</v>
      </c>
      <c r="B153" s="62">
        <v>15475</v>
      </c>
      <c r="C153" s="63" t="s">
        <v>212</v>
      </c>
      <c r="D153" s="64" t="s">
        <v>213</v>
      </c>
      <c r="E153" s="86">
        <v>76968.28</v>
      </c>
      <c r="F153" s="62">
        <v>2580</v>
      </c>
      <c r="G153" s="85" t="s">
        <v>31</v>
      </c>
      <c r="H153" s="14"/>
      <c r="K153" s="26"/>
    </row>
    <row r="154" spans="1:16" ht="27.95" customHeight="1" x14ac:dyDescent="0.25">
      <c r="A154" s="61" t="s">
        <v>211</v>
      </c>
      <c r="B154" s="62" t="s">
        <v>71</v>
      </c>
      <c r="C154" s="67" t="s">
        <v>129</v>
      </c>
      <c r="D154" s="64" t="s">
        <v>63</v>
      </c>
      <c r="E154" s="86">
        <v>3813.56</v>
      </c>
      <c r="F154" s="62" t="s">
        <v>203</v>
      </c>
      <c r="G154" s="85" t="s">
        <v>31</v>
      </c>
      <c r="H154" s="14"/>
      <c r="K154" s="26"/>
    </row>
    <row r="155" spans="1:16" ht="27.95" customHeight="1" x14ac:dyDescent="0.25">
      <c r="A155" s="61" t="s">
        <v>211</v>
      </c>
      <c r="B155" s="62" t="s">
        <v>71</v>
      </c>
      <c r="C155" s="67" t="s">
        <v>129</v>
      </c>
      <c r="D155" s="64" t="s">
        <v>63</v>
      </c>
      <c r="E155" s="86">
        <v>1230.18</v>
      </c>
      <c r="F155" s="62" t="s">
        <v>203</v>
      </c>
      <c r="G155" s="85" t="s">
        <v>31</v>
      </c>
      <c r="H155" s="14"/>
      <c r="K155" s="26"/>
    </row>
    <row r="156" spans="1:16" ht="27" customHeight="1" x14ac:dyDescent="0.25">
      <c r="A156" s="69" t="s">
        <v>80</v>
      </c>
      <c r="B156" s="62" t="s">
        <v>110</v>
      </c>
      <c r="C156" s="67" t="s">
        <v>209</v>
      </c>
      <c r="D156" s="68" t="s">
        <v>210</v>
      </c>
      <c r="E156" s="70">
        <v>1225</v>
      </c>
      <c r="F156" s="62">
        <v>2572</v>
      </c>
      <c r="G156" s="66" t="s">
        <v>132</v>
      </c>
      <c r="H156" s="107" t="s">
        <v>219</v>
      </c>
      <c r="N156" s="26"/>
      <c r="O156" s="26"/>
      <c r="P156" s="14"/>
    </row>
    <row r="157" spans="1:16" ht="27.95" customHeight="1" x14ac:dyDescent="0.25">
      <c r="A157" s="69" t="s">
        <v>106</v>
      </c>
      <c r="B157" s="62">
        <v>2241</v>
      </c>
      <c r="C157" s="67" t="s">
        <v>178</v>
      </c>
      <c r="D157" s="68" t="s">
        <v>179</v>
      </c>
      <c r="E157" s="70">
        <v>1800</v>
      </c>
      <c r="F157" s="62">
        <v>6374669</v>
      </c>
      <c r="G157" s="66" t="s">
        <v>84</v>
      </c>
      <c r="H157" s="107" t="s">
        <v>219</v>
      </c>
      <c r="I157" t="s">
        <v>222</v>
      </c>
    </row>
    <row r="158" spans="1:16" ht="27.95" hidden="1" customHeight="1" x14ac:dyDescent="0.25">
      <c r="A158" s="69" t="s">
        <v>197</v>
      </c>
      <c r="B158" s="62"/>
      <c r="C158" s="67" t="s">
        <v>198</v>
      </c>
      <c r="D158" s="64" t="s">
        <v>199</v>
      </c>
      <c r="E158" s="70"/>
      <c r="F158" s="62"/>
      <c r="G158" s="66" t="s">
        <v>84</v>
      </c>
      <c r="H158" s="107" t="s">
        <v>219</v>
      </c>
      <c r="I158" t="s">
        <v>221</v>
      </c>
      <c r="N158" s="26"/>
      <c r="O158" s="26"/>
      <c r="P158" s="14"/>
    </row>
    <row r="159" spans="1:16" ht="27.95" customHeight="1" x14ac:dyDescent="0.25">
      <c r="A159" s="61" t="s">
        <v>211</v>
      </c>
      <c r="B159" s="62">
        <v>15476</v>
      </c>
      <c r="C159" s="63" t="s">
        <v>212</v>
      </c>
      <c r="D159" s="64" t="s">
        <v>213</v>
      </c>
      <c r="E159" s="86">
        <v>38605.03</v>
      </c>
      <c r="F159" s="62">
        <v>2581</v>
      </c>
      <c r="G159" s="85" t="s">
        <v>31</v>
      </c>
      <c r="H159" s="103" t="s">
        <v>219</v>
      </c>
      <c r="K159" s="26"/>
    </row>
    <row r="160" spans="1:16" ht="27.95" customHeight="1" x14ac:dyDescent="0.25">
      <c r="A160" s="61" t="s">
        <v>211</v>
      </c>
      <c r="B160" s="62" t="s">
        <v>71</v>
      </c>
      <c r="C160" s="67" t="s">
        <v>129</v>
      </c>
      <c r="D160" s="64" t="s">
        <v>63</v>
      </c>
      <c r="E160" s="86">
        <v>1912.77</v>
      </c>
      <c r="F160" s="62" t="s">
        <v>203</v>
      </c>
      <c r="G160" s="85" t="s">
        <v>31</v>
      </c>
      <c r="H160" s="103" t="s">
        <v>219</v>
      </c>
      <c r="K160" s="26"/>
    </row>
    <row r="161" spans="1:11" ht="27.95" customHeight="1" x14ac:dyDescent="0.25">
      <c r="A161" s="61" t="s">
        <v>211</v>
      </c>
      <c r="B161" s="62" t="s">
        <v>71</v>
      </c>
      <c r="C161" s="67" t="s">
        <v>129</v>
      </c>
      <c r="D161" s="64" t="s">
        <v>63</v>
      </c>
      <c r="E161" s="86">
        <v>617.02</v>
      </c>
      <c r="F161" s="62" t="s">
        <v>203</v>
      </c>
      <c r="G161" s="85" t="s">
        <v>31</v>
      </c>
      <c r="H161" s="103" t="s">
        <v>219</v>
      </c>
      <c r="K161" s="26"/>
    </row>
    <row r="162" spans="1:11" ht="27.95" customHeight="1" x14ac:dyDescent="0.25">
      <c r="A162" s="61" t="s">
        <v>220</v>
      </c>
      <c r="B162" s="62">
        <v>289</v>
      </c>
      <c r="C162" s="67" t="s">
        <v>226</v>
      </c>
      <c r="D162" s="64" t="s">
        <v>225</v>
      </c>
      <c r="E162" s="86">
        <v>7380.36</v>
      </c>
      <c r="F162" s="62">
        <v>6374686</v>
      </c>
      <c r="G162" s="85" t="s">
        <v>84</v>
      </c>
      <c r="H162" s="103" t="s">
        <v>219</v>
      </c>
      <c r="K162" s="26"/>
    </row>
    <row r="163" spans="1:11" ht="27.95" customHeight="1" x14ac:dyDescent="0.25">
      <c r="A163" s="61" t="s">
        <v>220</v>
      </c>
      <c r="B163" s="62" t="s">
        <v>71</v>
      </c>
      <c r="C163" s="67" t="s">
        <v>129</v>
      </c>
      <c r="D163" s="64" t="s">
        <v>63</v>
      </c>
      <c r="E163" s="86">
        <v>365.68</v>
      </c>
      <c r="F163" s="62" t="s">
        <v>203</v>
      </c>
      <c r="G163" s="85" t="s">
        <v>84</v>
      </c>
      <c r="H163" s="103" t="s">
        <v>219</v>
      </c>
      <c r="K163" s="14"/>
    </row>
    <row r="164" spans="1:11" ht="27.95" customHeight="1" x14ac:dyDescent="0.25">
      <c r="A164" s="61" t="s">
        <v>220</v>
      </c>
      <c r="B164" s="62" t="s">
        <v>71</v>
      </c>
      <c r="C164" s="67" t="s">
        <v>129</v>
      </c>
      <c r="D164" s="64" t="s">
        <v>63</v>
      </c>
      <c r="E164" s="86">
        <v>117.96</v>
      </c>
      <c r="F164" s="62" t="s">
        <v>203</v>
      </c>
      <c r="G164" s="85" t="s">
        <v>84</v>
      </c>
      <c r="H164" s="103" t="s">
        <v>219</v>
      </c>
    </row>
    <row r="165" spans="1:11" ht="27.95" customHeight="1" x14ac:dyDescent="0.25">
      <c r="A165" s="61" t="s">
        <v>227</v>
      </c>
      <c r="B165" s="62">
        <v>117642</v>
      </c>
      <c r="C165" s="67" t="s">
        <v>228</v>
      </c>
      <c r="D165" s="64" t="s">
        <v>229</v>
      </c>
      <c r="E165" s="86">
        <v>190.7</v>
      </c>
      <c r="F165" s="62">
        <v>39103</v>
      </c>
      <c r="G165" s="85" t="s">
        <v>186</v>
      </c>
      <c r="H165" s="103" t="s">
        <v>219</v>
      </c>
    </row>
    <row r="166" spans="1:11" ht="27.95" customHeight="1" x14ac:dyDescent="0.25">
      <c r="A166" s="61" t="s">
        <v>227</v>
      </c>
      <c r="B166" s="62" t="s">
        <v>71</v>
      </c>
      <c r="C166" s="67" t="s">
        <v>129</v>
      </c>
      <c r="D166" s="64" t="s">
        <v>63</v>
      </c>
      <c r="E166" s="86">
        <v>9.3000000000000007</v>
      </c>
      <c r="F166" s="62" t="s">
        <v>203</v>
      </c>
      <c r="G166" s="85" t="s">
        <v>186</v>
      </c>
      <c r="H166" s="103" t="s">
        <v>219</v>
      </c>
    </row>
    <row r="167" spans="1:11" ht="27.95" customHeight="1" x14ac:dyDescent="0.25">
      <c r="A167" s="61" t="s">
        <v>227</v>
      </c>
      <c r="B167" s="62">
        <v>118833</v>
      </c>
      <c r="C167" s="67" t="s">
        <v>228</v>
      </c>
      <c r="D167" s="64" t="s">
        <v>229</v>
      </c>
      <c r="E167" s="86">
        <v>572.1</v>
      </c>
      <c r="F167" s="62">
        <v>39119</v>
      </c>
      <c r="G167" s="85" t="s">
        <v>186</v>
      </c>
      <c r="H167" s="103" t="s">
        <v>219</v>
      </c>
    </row>
    <row r="168" spans="1:11" ht="27.95" customHeight="1" x14ac:dyDescent="0.25">
      <c r="A168" s="61" t="s">
        <v>227</v>
      </c>
      <c r="B168" s="62" t="s">
        <v>71</v>
      </c>
      <c r="C168" s="67" t="s">
        <v>129</v>
      </c>
      <c r="D168" s="64" t="s">
        <v>63</v>
      </c>
      <c r="E168" s="86">
        <v>27.9</v>
      </c>
      <c r="F168" s="62" t="s">
        <v>203</v>
      </c>
      <c r="G168" s="85" t="s">
        <v>186</v>
      </c>
      <c r="H168" s="103" t="s">
        <v>219</v>
      </c>
    </row>
    <row r="169" spans="1:11" ht="27.95" customHeight="1" x14ac:dyDescent="0.25">
      <c r="A169" s="61" t="s">
        <v>227</v>
      </c>
      <c r="B169" s="62">
        <v>265161</v>
      </c>
      <c r="C169" s="67" t="s">
        <v>232</v>
      </c>
      <c r="D169" s="64" t="s">
        <v>233</v>
      </c>
      <c r="E169" s="86">
        <v>741</v>
      </c>
      <c r="F169" s="62">
        <v>391002</v>
      </c>
      <c r="G169" s="85" t="s">
        <v>186</v>
      </c>
      <c r="H169" s="103" t="s">
        <v>219</v>
      </c>
    </row>
    <row r="170" spans="1:11" ht="27.95" customHeight="1" x14ac:dyDescent="0.25">
      <c r="A170" s="61" t="s">
        <v>234</v>
      </c>
      <c r="B170" s="62">
        <v>20</v>
      </c>
      <c r="C170" s="67" t="s">
        <v>249</v>
      </c>
      <c r="D170" s="64" t="s">
        <v>127</v>
      </c>
      <c r="E170" s="86">
        <v>3941.7</v>
      </c>
      <c r="F170" s="62">
        <v>6374693</v>
      </c>
      <c r="G170" s="85" t="s">
        <v>31</v>
      </c>
      <c r="H170" s="103" t="s">
        <v>219</v>
      </c>
    </row>
    <row r="171" spans="1:11" ht="27.95" customHeight="1" x14ac:dyDescent="0.25">
      <c r="A171" s="61" t="s">
        <v>234</v>
      </c>
      <c r="B171" s="62" t="s">
        <v>71</v>
      </c>
      <c r="C171" s="67" t="s">
        <v>129</v>
      </c>
      <c r="D171" s="64" t="s">
        <v>63</v>
      </c>
      <c r="E171" s="86">
        <v>195.3</v>
      </c>
      <c r="F171" s="62" t="s">
        <v>203</v>
      </c>
      <c r="G171" s="85" t="s">
        <v>31</v>
      </c>
      <c r="H171" s="103" t="s">
        <v>219</v>
      </c>
    </row>
    <row r="172" spans="1:11" ht="27.95" customHeight="1" x14ac:dyDescent="0.25">
      <c r="A172" s="61" t="s">
        <v>234</v>
      </c>
      <c r="B172" s="62" t="s">
        <v>71</v>
      </c>
      <c r="C172" s="67" t="s">
        <v>129</v>
      </c>
      <c r="D172" s="64" t="s">
        <v>63</v>
      </c>
      <c r="E172" s="86">
        <v>63</v>
      </c>
      <c r="F172" s="62" t="s">
        <v>203</v>
      </c>
      <c r="G172" s="85" t="s">
        <v>31</v>
      </c>
      <c r="H172" s="103" t="s">
        <v>219</v>
      </c>
    </row>
    <row r="173" spans="1:11" ht="27.95" customHeight="1" x14ac:dyDescent="0.25">
      <c r="A173" s="61" t="s">
        <v>239</v>
      </c>
      <c r="B173" s="62">
        <v>1262</v>
      </c>
      <c r="C173" s="67" t="s">
        <v>240</v>
      </c>
      <c r="D173" s="64" t="s">
        <v>241</v>
      </c>
      <c r="E173" s="86">
        <v>572.1</v>
      </c>
      <c r="F173" s="62">
        <v>6374691</v>
      </c>
      <c r="G173" s="85" t="s">
        <v>238</v>
      </c>
      <c r="H173" s="103" t="s">
        <v>219</v>
      </c>
    </row>
    <row r="174" spans="1:11" ht="27.95" customHeight="1" x14ac:dyDescent="0.25">
      <c r="A174" s="61" t="s">
        <v>239</v>
      </c>
      <c r="B174" s="62" t="s">
        <v>71</v>
      </c>
      <c r="C174" s="67" t="s">
        <v>129</v>
      </c>
      <c r="D174" s="64" t="s">
        <v>63</v>
      </c>
      <c r="E174" s="86">
        <v>27.9</v>
      </c>
      <c r="F174" s="62" t="s">
        <v>203</v>
      </c>
      <c r="G174" s="85" t="s">
        <v>238</v>
      </c>
      <c r="H174" s="103" t="s">
        <v>219</v>
      </c>
    </row>
    <row r="175" spans="1:11" ht="27.95" hidden="1" customHeight="1" x14ac:dyDescent="0.25">
      <c r="A175" s="61" t="s">
        <v>239</v>
      </c>
      <c r="B175" s="62" t="s">
        <v>71</v>
      </c>
      <c r="C175" s="67" t="s">
        <v>129</v>
      </c>
      <c r="D175" s="64" t="s">
        <v>63</v>
      </c>
      <c r="E175" s="86"/>
      <c r="F175" s="62" t="s">
        <v>203</v>
      </c>
      <c r="G175" s="85" t="s">
        <v>238</v>
      </c>
      <c r="H175" s="103" t="s">
        <v>219</v>
      </c>
    </row>
    <row r="176" spans="1:11" ht="27.95" customHeight="1" x14ac:dyDescent="0.25">
      <c r="A176" s="61"/>
      <c r="B176" s="62">
        <v>161448</v>
      </c>
      <c r="C176" s="67" t="s">
        <v>302</v>
      </c>
      <c r="D176" s="64" t="s">
        <v>297</v>
      </c>
      <c r="E176" s="86">
        <v>29992</v>
      </c>
      <c r="F176" s="62">
        <v>2548</v>
      </c>
      <c r="G176" s="85" t="s">
        <v>30</v>
      </c>
      <c r="H176" s="103" t="s">
        <v>219</v>
      </c>
    </row>
    <row r="177" spans="1:10" ht="27.95" customHeight="1" x14ac:dyDescent="0.25">
      <c r="A177" s="91"/>
      <c r="B177" s="92"/>
      <c r="C177" s="93"/>
      <c r="D177" s="94"/>
      <c r="E177" s="95">
        <f>SUM(E125:E176)</f>
        <v>279684.86999999994</v>
      </c>
      <c r="F177" s="92"/>
      <c r="G177" s="96"/>
      <c r="H177" s="14"/>
    </row>
    <row r="178" spans="1:10" ht="27.95" customHeight="1" x14ac:dyDescent="0.25">
      <c r="A178" s="62"/>
      <c r="B178" s="62" t="s">
        <v>119</v>
      </c>
      <c r="C178" s="62" t="s">
        <v>83</v>
      </c>
      <c r="D178" s="62"/>
      <c r="E178" s="97">
        <f>13.6+13.6+177.05+244.8+13.6+13.6</f>
        <v>476.25000000000006</v>
      </c>
      <c r="F178" s="62"/>
      <c r="G178" s="66" t="s">
        <v>118</v>
      </c>
      <c r="H178" s="14"/>
      <c r="I178" s="47">
        <f>18*13.6</f>
        <v>244.79999999999998</v>
      </c>
    </row>
    <row r="179" spans="1:10" ht="27.95" customHeight="1" x14ac:dyDescent="0.25">
      <c r="A179" s="69"/>
      <c r="B179" s="62" t="s">
        <v>119</v>
      </c>
      <c r="C179" s="62" t="s">
        <v>83</v>
      </c>
      <c r="D179" s="62"/>
      <c r="E179" s="97">
        <v>13.6</v>
      </c>
      <c r="F179" s="62" t="s">
        <v>203</v>
      </c>
      <c r="G179" s="66" t="s">
        <v>118</v>
      </c>
      <c r="H179" s="14"/>
      <c r="I179" s="47"/>
    </row>
    <row r="180" spans="1:10" ht="27.95" customHeight="1" x14ac:dyDescent="0.25">
      <c r="A180" s="91"/>
      <c r="B180" s="92"/>
      <c r="C180" s="92"/>
      <c r="D180" s="92"/>
      <c r="E180" s="98">
        <f>E178+E179</f>
        <v>489.85000000000008</v>
      </c>
      <c r="F180" s="92"/>
      <c r="G180" s="96"/>
      <c r="H180" s="14"/>
      <c r="I180" s="47"/>
    </row>
    <row r="181" spans="1:10" ht="51" customHeight="1" x14ac:dyDescent="0.25">
      <c r="A181" s="61" t="s">
        <v>216</v>
      </c>
      <c r="B181" s="62">
        <v>22</v>
      </c>
      <c r="C181" s="67" t="s">
        <v>249</v>
      </c>
      <c r="D181" s="68" t="s">
        <v>127</v>
      </c>
      <c r="E181" s="70">
        <v>31627.45</v>
      </c>
      <c r="F181" s="62">
        <v>6374693</v>
      </c>
      <c r="G181" s="85" t="s">
        <v>31</v>
      </c>
      <c r="H181" t="s">
        <v>200</v>
      </c>
    </row>
    <row r="182" spans="1:10" ht="27.95" customHeight="1" x14ac:dyDescent="0.25">
      <c r="A182" s="61" t="s">
        <v>216</v>
      </c>
      <c r="B182" s="62" t="s">
        <v>71</v>
      </c>
      <c r="C182" s="67" t="s">
        <v>129</v>
      </c>
      <c r="D182" s="64" t="s">
        <v>63</v>
      </c>
      <c r="E182" s="70">
        <v>1567.05</v>
      </c>
      <c r="F182" s="62" t="s">
        <v>203</v>
      </c>
      <c r="G182" s="85" t="s">
        <v>31</v>
      </c>
      <c r="H182" t="s">
        <v>200</v>
      </c>
    </row>
    <row r="183" spans="1:10" ht="27.95" customHeight="1" x14ac:dyDescent="0.25">
      <c r="A183" s="61" t="s">
        <v>216</v>
      </c>
      <c r="B183" s="62" t="s">
        <v>71</v>
      </c>
      <c r="C183" s="67" t="s">
        <v>129</v>
      </c>
      <c r="D183" s="64" t="s">
        <v>63</v>
      </c>
      <c r="E183" s="70">
        <v>505.5</v>
      </c>
      <c r="F183" s="62" t="s">
        <v>203</v>
      </c>
      <c r="G183" s="85" t="s">
        <v>31</v>
      </c>
      <c r="H183" t="s">
        <v>200</v>
      </c>
    </row>
    <row r="184" spans="1:10" ht="27.95" customHeight="1" x14ac:dyDescent="0.25">
      <c r="A184" s="67" t="s">
        <v>200</v>
      </c>
      <c r="B184" s="62">
        <v>1932</v>
      </c>
      <c r="C184" s="67" t="s">
        <v>115</v>
      </c>
      <c r="D184" s="68" t="s">
        <v>116</v>
      </c>
      <c r="E184" s="70">
        <v>17798.400000000001</v>
      </c>
      <c r="F184" s="62">
        <v>2567</v>
      </c>
      <c r="G184" s="85" t="s">
        <v>31</v>
      </c>
      <c r="H184" t="s">
        <v>200</v>
      </c>
    </row>
    <row r="185" spans="1:10" ht="27.95" customHeight="1" x14ac:dyDescent="0.25">
      <c r="A185" s="67" t="s">
        <v>200</v>
      </c>
      <c r="B185" s="62" t="s">
        <v>126</v>
      </c>
      <c r="C185" s="67" t="s">
        <v>125</v>
      </c>
      <c r="D185" s="68" t="s">
        <v>63</v>
      </c>
      <c r="E185" s="119">
        <v>768</v>
      </c>
      <c r="F185" s="62" t="s">
        <v>203</v>
      </c>
      <c r="G185" s="85" t="s">
        <v>31</v>
      </c>
      <c r="H185" t="s">
        <v>200</v>
      </c>
      <c r="I185" s="102" t="s">
        <v>204</v>
      </c>
    </row>
    <row r="186" spans="1:10" ht="27.95" customHeight="1" x14ac:dyDescent="0.25">
      <c r="A186" s="67" t="s">
        <v>200</v>
      </c>
      <c r="B186" s="62" t="s">
        <v>71</v>
      </c>
      <c r="C186" s="67" t="s">
        <v>129</v>
      </c>
      <c r="D186" s="64" t="s">
        <v>63</v>
      </c>
      <c r="E186" s="70">
        <v>633.6</v>
      </c>
      <c r="F186" s="62" t="s">
        <v>203</v>
      </c>
      <c r="G186" s="85" t="s">
        <v>31</v>
      </c>
      <c r="H186" t="s">
        <v>200</v>
      </c>
      <c r="I186" s="102" t="s">
        <v>177</v>
      </c>
    </row>
    <row r="187" spans="1:10" ht="27.95" customHeight="1" x14ac:dyDescent="0.25">
      <c r="A187" s="91"/>
      <c r="B187" s="92"/>
      <c r="C187" s="99"/>
      <c r="D187" s="94"/>
      <c r="E187" s="108">
        <f>SUM(E181:E186)</f>
        <v>52900</v>
      </c>
      <c r="F187" s="92"/>
      <c r="G187" s="100"/>
      <c r="H187" s="14"/>
      <c r="I187" s="26"/>
      <c r="J187" s="26"/>
    </row>
    <row r="188" spans="1:10" ht="27.95" customHeight="1" x14ac:dyDescent="0.25">
      <c r="A188" s="69"/>
      <c r="B188" s="62" t="s">
        <v>119</v>
      </c>
      <c r="C188" s="62" t="s">
        <v>83</v>
      </c>
      <c r="D188" s="62"/>
      <c r="E188" s="97">
        <v>84.2</v>
      </c>
      <c r="F188" s="62">
        <v>31125</v>
      </c>
      <c r="G188" s="66" t="s">
        <v>118</v>
      </c>
      <c r="H188" s="14" t="s">
        <v>230</v>
      </c>
      <c r="I188" s="47"/>
    </row>
    <row r="189" spans="1:10" ht="27.75" customHeight="1" x14ac:dyDescent="0.25">
      <c r="A189" s="109"/>
      <c r="B189" s="109"/>
      <c r="C189" s="109"/>
      <c r="D189" s="109"/>
      <c r="E189" s="110">
        <f>SUM(E188:E188)</f>
        <v>84.2</v>
      </c>
      <c r="F189" s="112"/>
      <c r="G189" s="109"/>
      <c r="H189" s="14" t="s">
        <v>230</v>
      </c>
    </row>
    <row r="190" spans="1:10" ht="33" customHeight="1" x14ac:dyDescent="0.25">
      <c r="A190" s="113"/>
      <c r="B190" s="113"/>
      <c r="C190" s="113"/>
      <c r="D190" s="113" t="s">
        <v>235</v>
      </c>
      <c r="E190" s="114">
        <f>E27+E40+E96+E124+E177+E180+E187+E189</f>
        <v>591494.81999999983</v>
      </c>
      <c r="F190" s="115"/>
      <c r="G190" s="116"/>
      <c r="H190" s="14"/>
      <c r="J190" s="47"/>
    </row>
    <row r="191" spans="1:10" x14ac:dyDescent="0.25">
      <c r="A191" s="23"/>
      <c r="B191" s="23"/>
      <c r="C191" s="23"/>
      <c r="D191" s="23"/>
      <c r="E191" s="58"/>
      <c r="F191" s="24"/>
      <c r="H191" s="14"/>
      <c r="J191" s="47"/>
    </row>
    <row r="192" spans="1:10" x14ac:dyDescent="0.25">
      <c r="A192" s="23"/>
      <c r="B192" s="23"/>
      <c r="C192" s="23"/>
      <c r="D192" s="23"/>
      <c r="E192" s="58"/>
      <c r="F192" s="24"/>
      <c r="H192" s="14"/>
    </row>
    <row r="193" spans="1:8" x14ac:dyDescent="0.25">
      <c r="A193" s="23"/>
      <c r="B193" s="23"/>
      <c r="C193" s="23"/>
      <c r="D193" s="23"/>
      <c r="E193" s="58"/>
      <c r="F193" s="24"/>
      <c r="H193" s="14"/>
    </row>
    <row r="194" spans="1:8" x14ac:dyDescent="0.25">
      <c r="A194" s="23"/>
      <c r="B194" s="23"/>
      <c r="C194" s="23"/>
      <c r="D194" s="23"/>
      <c r="E194" s="58"/>
      <c r="F194" s="24"/>
      <c r="H194" s="14"/>
    </row>
    <row r="195" spans="1:8" x14ac:dyDescent="0.25">
      <c r="A195" s="23"/>
      <c r="B195" s="23"/>
      <c r="C195" s="23"/>
      <c r="D195" s="50"/>
      <c r="E195" s="58"/>
      <c r="F195" s="24"/>
      <c r="H195" s="14"/>
    </row>
    <row r="196" spans="1:8" x14ac:dyDescent="0.25">
      <c r="A196" s="23"/>
      <c r="B196" s="23"/>
      <c r="C196" s="23"/>
      <c r="D196" s="49"/>
      <c r="E196" s="58"/>
      <c r="F196" s="24"/>
      <c r="H196" s="14"/>
    </row>
    <row r="197" spans="1:8" x14ac:dyDescent="0.25">
      <c r="A197" s="23"/>
      <c r="B197" s="23"/>
      <c r="C197" s="23"/>
      <c r="D197" s="49"/>
      <c r="E197" s="58"/>
      <c r="F197" s="24"/>
      <c r="H197" s="14"/>
    </row>
    <row r="198" spans="1:8" x14ac:dyDescent="0.25">
      <c r="A198" s="23"/>
      <c r="B198" s="23"/>
      <c r="C198" s="23"/>
      <c r="D198" s="51"/>
      <c r="E198" s="58"/>
      <c r="F198" s="24"/>
      <c r="H198" s="14"/>
    </row>
    <row r="199" spans="1:8" x14ac:dyDescent="0.25">
      <c r="A199" s="23"/>
      <c r="B199" s="23"/>
      <c r="C199" s="23"/>
      <c r="D199" s="49"/>
      <c r="E199" s="58"/>
      <c r="F199" s="24"/>
      <c r="H199" s="14"/>
    </row>
    <row r="200" spans="1:8" x14ac:dyDescent="0.25">
      <c r="A200" s="23"/>
      <c r="B200" s="23"/>
      <c r="C200" s="23"/>
      <c r="D200" s="49"/>
      <c r="E200" s="58"/>
      <c r="F200" s="24"/>
      <c r="H200" s="14"/>
    </row>
    <row r="201" spans="1:8" x14ac:dyDescent="0.25">
      <c r="A201" s="23"/>
      <c r="B201" s="23"/>
      <c r="C201" s="23"/>
      <c r="D201" s="23"/>
      <c r="E201" s="58"/>
      <c r="F201" s="24"/>
      <c r="H201" s="14"/>
    </row>
    <row r="202" spans="1:8" x14ac:dyDescent="0.25">
      <c r="A202" s="23"/>
      <c r="B202" s="23"/>
      <c r="C202" s="23"/>
      <c r="D202" s="23"/>
      <c r="E202" s="58"/>
      <c r="F202" s="24"/>
      <c r="H202" s="14"/>
    </row>
    <row r="203" spans="1:8" x14ac:dyDescent="0.25">
      <c r="A203" s="23"/>
      <c r="B203" s="23"/>
      <c r="C203" s="23"/>
      <c r="D203" s="23"/>
      <c r="E203" s="58"/>
      <c r="F203" s="24"/>
      <c r="H203" s="14"/>
    </row>
    <row r="204" spans="1:8" x14ac:dyDescent="0.25">
      <c r="A204" s="23"/>
      <c r="B204" s="23"/>
      <c r="C204" s="23"/>
      <c r="D204" s="23"/>
      <c r="E204" s="58"/>
      <c r="F204" s="24"/>
      <c r="H204" s="14"/>
    </row>
    <row r="205" spans="1:8" x14ac:dyDescent="0.25">
      <c r="A205" s="23"/>
      <c r="B205" s="23"/>
      <c r="C205" s="23"/>
      <c r="D205" s="23"/>
      <c r="E205" s="58"/>
      <c r="F205" s="24"/>
      <c r="H205" s="14"/>
    </row>
    <row r="206" spans="1:8" x14ac:dyDescent="0.25">
      <c r="A206" s="23"/>
      <c r="B206" s="23"/>
      <c r="C206" s="23"/>
      <c r="D206" s="23"/>
      <c r="E206" s="58"/>
      <c r="F206" s="24"/>
      <c r="H206" s="14"/>
    </row>
    <row r="207" spans="1:8" x14ac:dyDescent="0.25">
      <c r="A207" s="23"/>
      <c r="B207" s="23"/>
      <c r="C207" s="23"/>
      <c r="D207" s="23"/>
      <c r="E207" s="58"/>
      <c r="F207" s="24"/>
      <c r="H207" s="14"/>
    </row>
    <row r="208" spans="1:8" x14ac:dyDescent="0.25">
      <c r="A208" s="23"/>
      <c r="B208" s="23"/>
      <c r="C208" s="23"/>
      <c r="D208" s="23"/>
      <c r="E208" s="58"/>
      <c r="F208" s="24"/>
      <c r="H208" s="14"/>
    </row>
    <row r="209" spans="1:10" x14ac:dyDescent="0.25">
      <c r="A209" s="23"/>
      <c r="B209" s="23"/>
      <c r="C209" s="23"/>
      <c r="D209" s="23"/>
      <c r="E209" s="58"/>
      <c r="F209" s="24"/>
      <c r="H209" s="14"/>
      <c r="J209" s="26"/>
    </row>
    <row r="210" spans="1:10" x14ac:dyDescent="0.25">
      <c r="E210" s="60"/>
    </row>
    <row r="211" spans="1:10" x14ac:dyDescent="0.25">
      <c r="E211" s="57"/>
      <c r="J211" s="14"/>
    </row>
    <row r="212" spans="1:10" x14ac:dyDescent="0.25">
      <c r="E212" s="57"/>
    </row>
    <row r="213" spans="1:10" x14ac:dyDescent="0.25">
      <c r="E213" s="57"/>
    </row>
    <row r="214" spans="1:10" x14ac:dyDescent="0.25">
      <c r="E214" s="60"/>
    </row>
    <row r="215" spans="1:10" x14ac:dyDescent="0.25">
      <c r="E215" s="57"/>
    </row>
    <row r="216" spans="1:10" x14ac:dyDescent="0.25">
      <c r="E216" s="57"/>
    </row>
    <row r="218" spans="1:10" x14ac:dyDescent="0.25">
      <c r="E218" s="57"/>
    </row>
  </sheetData>
  <autoFilter ref="A1:H190" xr:uid="{00000000-0009-0000-0000-000001000000}"/>
  <mergeCells count="2">
    <mergeCell ref="J61:J63"/>
    <mergeCell ref="J64:J66"/>
  </mergeCells>
  <phoneticPr fontId="15" type="noConversion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40" max="11" man="1"/>
    <brk id="96" max="11" man="1"/>
    <brk id="152" max="11" man="1"/>
  </rowBreaks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outubro</vt:lpstr>
      <vt:lpstr>Planilha2</vt:lpstr>
      <vt:lpstr>outubro!Area_de_impressao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2025-12-02T18:41:41Z</cp:lastPrinted>
  <dcterms:created xsi:type="dcterms:W3CDTF">2015-02-24T11:41:13Z</dcterms:created>
  <dcterms:modified xsi:type="dcterms:W3CDTF">2025-12-11T15:35:12Z</dcterms:modified>
</cp:coreProperties>
</file>